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33BD5C3F-C3CF-492F-BEED-2A03084B0BD2}" xr6:coauthVersionLast="47" xr6:coauthVersionMax="47" xr10:uidLastSave="{00000000-0000-0000-0000-000000000000}"/>
  <bookViews>
    <workbookView xWindow="-108" yWindow="-108" windowWidth="30936" windowHeight="18696" tabRatio="733" activeTab="1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Gráfico1" sheetId="11" state="hidden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Interanual'!$EG$91:$EH$103</definedName>
    <definedName name="_xlnm._FilterDatabase" localSheetId="2" hidden="1">'Incidencia Mensual'!$DB$100:$DC$112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100" i="9" l="1"/>
  <c r="BD95" i="10"/>
  <c r="AM95" i="10"/>
  <c r="AL95" i="10"/>
  <c r="CF96" i="3"/>
  <c r="B96" i="3"/>
  <c r="C96" i="3" s="1"/>
  <c r="A96" i="3" s="1"/>
  <c r="BL96" i="3" s="1"/>
  <c r="BD95" i="9"/>
  <c r="AY95" i="9"/>
  <c r="AX95" i="9"/>
  <c r="AW95" i="9"/>
  <c r="AU95" i="9"/>
  <c r="AT95" i="9"/>
  <c r="V95" i="9"/>
  <c r="U95" i="9"/>
  <c r="CE96" i="2"/>
  <c r="BN96" i="2"/>
  <c r="AJ96" i="2"/>
  <c r="T96" i="2"/>
  <c r="Q96" i="2"/>
  <c r="B96" i="2"/>
  <c r="C96" i="2" s="1"/>
  <c r="A96" i="2" s="1"/>
  <c r="BL96" i="2" s="1"/>
  <c r="CD94" i="1"/>
  <c r="I95" i="10" s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H95" i="10" s="1"/>
  <c r="BO94" i="1"/>
  <c r="G95" i="10" s="1"/>
  <c r="BN94" i="1"/>
  <c r="F95" i="10" s="1"/>
  <c r="BM94" i="1"/>
  <c r="E95" i="10" s="1"/>
  <c r="BL94" i="1"/>
  <c r="BK94" i="1"/>
  <c r="BJ94" i="1"/>
  <c r="BC95" i="10" s="1"/>
  <c r="BI94" i="1"/>
  <c r="BB95" i="10" s="1"/>
  <c r="BH94" i="1"/>
  <c r="BA95" i="10" s="1"/>
  <c r="BG94" i="1"/>
  <c r="AZ95" i="10" s="1"/>
  <c r="BF94" i="1"/>
  <c r="AY95" i="10" s="1"/>
  <c r="BE94" i="1"/>
  <c r="AX95" i="10" s="1"/>
  <c r="BD94" i="1"/>
  <c r="AW95" i="10" s="1"/>
  <c r="BC94" i="1"/>
  <c r="AV95" i="10" s="1"/>
  <c r="BB94" i="1"/>
  <c r="AU95" i="10" s="1"/>
  <c r="BA94" i="1"/>
  <c r="AT95" i="10" s="1"/>
  <c r="AZ94" i="1"/>
  <c r="AS95" i="9" s="1"/>
  <c r="AY94" i="1"/>
  <c r="AX94" i="1"/>
  <c r="AW94" i="1"/>
  <c r="AW96" i="2" s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H96" i="2" s="1"/>
  <c r="AG94" i="1"/>
  <c r="AG96" i="2" s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AK95" i="10" s="1"/>
  <c r="I94" i="1"/>
  <c r="AJ95" i="10" s="1"/>
  <c r="H94" i="1"/>
  <c r="AI95" i="10" s="1"/>
  <c r="G94" i="1"/>
  <c r="AH95" i="10" s="1"/>
  <c r="F94" i="1"/>
  <c r="AG95" i="10" s="1"/>
  <c r="E94" i="1"/>
  <c r="AF95" i="10" s="1"/>
  <c r="D94" i="1"/>
  <c r="S95" i="9" s="1"/>
  <c r="C94" i="1"/>
  <c r="C95" i="10" s="1"/>
  <c r="B94" i="1"/>
  <c r="B95" i="10" s="1"/>
  <c r="A94" i="1"/>
  <c r="A95" i="10" s="1"/>
  <c r="S94" i="10"/>
  <c r="CF95" i="3"/>
  <c r="B95" i="3"/>
  <c r="C95" i="3" s="1"/>
  <c r="A95" i="3" s="1"/>
  <c r="BL95" i="3" s="1"/>
  <c r="AU94" i="9"/>
  <c r="E94" i="9"/>
  <c r="B95" i="2"/>
  <c r="C95" i="2" s="1"/>
  <c r="A95" i="2" s="1"/>
  <c r="BL95" i="2" s="1"/>
  <c r="CD93" i="1"/>
  <c r="I94" i="10" s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G94" i="9" s="1"/>
  <c r="BN93" i="1"/>
  <c r="F94" i="10" s="1"/>
  <c r="BM93" i="1"/>
  <c r="BL93" i="1"/>
  <c r="D94" i="9" s="1"/>
  <c r="BK93" i="1"/>
  <c r="BJ93" i="1"/>
  <c r="BI93" i="1"/>
  <c r="BH93" i="1"/>
  <c r="BG93" i="1"/>
  <c r="BF93" i="1"/>
  <c r="BE93" i="1"/>
  <c r="BD93" i="1"/>
  <c r="BC93" i="1"/>
  <c r="AV94" i="9" s="1"/>
  <c r="BB93" i="1"/>
  <c r="BA93" i="1"/>
  <c r="AT94" i="9" s="1"/>
  <c r="AZ93" i="1"/>
  <c r="AS94" i="9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V94" i="9" s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T94" i="9" s="1"/>
  <c r="O93" i="1"/>
  <c r="N93" i="1"/>
  <c r="AO94" i="10" s="1"/>
  <c r="M93" i="1"/>
  <c r="AN94" i="10" s="1"/>
  <c r="L93" i="1"/>
  <c r="AM94" i="10" s="1"/>
  <c r="K93" i="1"/>
  <c r="AL94" i="10" s="1"/>
  <c r="J93" i="1"/>
  <c r="AK94" i="10" s="1"/>
  <c r="I93" i="1"/>
  <c r="AJ94" i="10" s="1"/>
  <c r="H93" i="1"/>
  <c r="G93" i="1"/>
  <c r="F93" i="1"/>
  <c r="E93" i="1"/>
  <c r="AF94" i="9" s="1"/>
  <c r="D93" i="1"/>
  <c r="AE94" i="9" s="1"/>
  <c r="C93" i="1"/>
  <c r="C94" i="9" s="1"/>
  <c r="B93" i="1"/>
  <c r="B94" i="9" s="1"/>
  <c r="A93" i="1"/>
  <c r="A94" i="9" s="1"/>
  <c r="B85" i="12" l="1"/>
  <c r="DO95" i="10"/>
  <c r="BE95" i="10"/>
  <c r="AA95" i="9"/>
  <c r="BO96" i="2"/>
  <c r="S96" i="2"/>
  <c r="AI96" i="2"/>
  <c r="AY96" i="2"/>
  <c r="BP96" i="2"/>
  <c r="A95" i="9"/>
  <c r="W95" i="9"/>
  <c r="AV95" i="9"/>
  <c r="S95" i="10"/>
  <c r="AN95" i="10"/>
  <c r="BQ96" i="2"/>
  <c r="B95" i="9"/>
  <c r="AE95" i="9"/>
  <c r="T95" i="10"/>
  <c r="AO95" i="10"/>
  <c r="AZ96" i="2"/>
  <c r="E96" i="2"/>
  <c r="CT96" i="2" s="1"/>
  <c r="U96" i="2"/>
  <c r="AK96" i="2"/>
  <c r="BA96" i="2"/>
  <c r="BR96" i="2"/>
  <c r="C95" i="9"/>
  <c r="AF95" i="9"/>
  <c r="U95" i="10"/>
  <c r="AP95" i="10"/>
  <c r="D96" i="2"/>
  <c r="F96" i="2"/>
  <c r="CU96" i="2" s="1"/>
  <c r="V96" i="2"/>
  <c r="AL96" i="2"/>
  <c r="BB96" i="2"/>
  <c r="BS96" i="2"/>
  <c r="D95" i="9"/>
  <c r="AG95" i="9"/>
  <c r="V95" i="10"/>
  <c r="AS95" i="10"/>
  <c r="F94" i="9"/>
  <c r="G96" i="2"/>
  <c r="W96" i="2"/>
  <c r="AM96" i="2"/>
  <c r="BT96" i="2"/>
  <c r="E95" i="9"/>
  <c r="AH95" i="9"/>
  <c r="AZ95" i="9"/>
  <c r="D95" i="10"/>
  <c r="W95" i="10"/>
  <c r="AB95" i="9"/>
  <c r="BC96" i="2"/>
  <c r="H96" i="2"/>
  <c r="X96" i="2"/>
  <c r="AN96" i="2"/>
  <c r="BD96" i="2"/>
  <c r="BU96" i="2"/>
  <c r="F95" i="9"/>
  <c r="AI95" i="9"/>
  <c r="BA95" i="9"/>
  <c r="I96" i="2"/>
  <c r="CX96" i="2" s="1"/>
  <c r="Y96" i="2"/>
  <c r="AO96" i="2"/>
  <c r="BE96" i="2"/>
  <c r="BV96" i="2"/>
  <c r="G95" i="9"/>
  <c r="AJ95" i="9"/>
  <c r="BB95" i="9"/>
  <c r="CD96" i="2"/>
  <c r="J96" i="2"/>
  <c r="CY96" i="2" s="1"/>
  <c r="Z96" i="2"/>
  <c r="AP96" i="2"/>
  <c r="BF96" i="2"/>
  <c r="BW96" i="2"/>
  <c r="H95" i="9"/>
  <c r="AK95" i="9"/>
  <c r="BC95" i="9"/>
  <c r="AE95" i="10"/>
  <c r="K96" i="2"/>
  <c r="CZ96" i="2" s="1"/>
  <c r="AA96" i="2"/>
  <c r="AQ96" i="2"/>
  <c r="BG96" i="2"/>
  <c r="BX96" i="2"/>
  <c r="I95" i="9"/>
  <c r="AL95" i="9"/>
  <c r="R96" i="2"/>
  <c r="AX96" i="2"/>
  <c r="L96" i="2"/>
  <c r="AB96" i="2"/>
  <c r="AR96" i="2"/>
  <c r="BH96" i="2"/>
  <c r="BY96" i="2"/>
  <c r="AM95" i="9"/>
  <c r="M96" i="2"/>
  <c r="AC96" i="2"/>
  <c r="AS96" i="2"/>
  <c r="BI96" i="2"/>
  <c r="BZ96" i="2"/>
  <c r="AN95" i="9"/>
  <c r="N96" i="2"/>
  <c r="AD96" i="2"/>
  <c r="AT96" i="2"/>
  <c r="BJ96" i="2"/>
  <c r="CA96" i="2"/>
  <c r="AO95" i="9"/>
  <c r="O96" i="2"/>
  <c r="AE96" i="2"/>
  <c r="AU96" i="2"/>
  <c r="BK96" i="2"/>
  <c r="CB96" i="2"/>
  <c r="AP95" i="9"/>
  <c r="P96" i="2"/>
  <c r="AF96" i="2"/>
  <c r="AV96" i="2"/>
  <c r="BM96" i="2"/>
  <c r="CC96" i="2"/>
  <c r="T95" i="9"/>
  <c r="Z95" i="9" s="1"/>
  <c r="AQ95" i="9"/>
  <c r="AQ94" i="9"/>
  <c r="AX95" i="2"/>
  <c r="H95" i="2"/>
  <c r="T94" i="10"/>
  <c r="AP94" i="10"/>
  <c r="Z95" i="2"/>
  <c r="BF95" i="2"/>
  <c r="BW95" i="2"/>
  <c r="H94" i="9"/>
  <c r="AG94" i="9"/>
  <c r="AX94" i="9"/>
  <c r="U94" i="10"/>
  <c r="AS94" i="10"/>
  <c r="I94" i="9"/>
  <c r="AH94" i="9"/>
  <c r="AY94" i="9"/>
  <c r="A94" i="10"/>
  <c r="V94" i="10"/>
  <c r="AT94" i="10"/>
  <c r="AI94" i="9"/>
  <c r="AZ94" i="9"/>
  <c r="B94" i="10"/>
  <c r="W94" i="10"/>
  <c r="AU94" i="10"/>
  <c r="AN95" i="2"/>
  <c r="AW94" i="9"/>
  <c r="AJ94" i="9"/>
  <c r="BA94" i="9"/>
  <c r="C94" i="10"/>
  <c r="AV94" i="10"/>
  <c r="AK94" i="9"/>
  <c r="BB94" i="9"/>
  <c r="D94" i="10"/>
  <c r="AQ94" i="10" s="1"/>
  <c r="AE94" i="10"/>
  <c r="AW94" i="10"/>
  <c r="S94" i="9"/>
  <c r="Y95" i="9" s="1"/>
  <c r="AL94" i="9"/>
  <c r="BC94" i="9"/>
  <c r="E94" i="10"/>
  <c r="AF94" i="10"/>
  <c r="AX94" i="10"/>
  <c r="AM94" i="9"/>
  <c r="BD94" i="9"/>
  <c r="AG94" i="10"/>
  <c r="AY94" i="10"/>
  <c r="U94" i="9"/>
  <c r="AN94" i="9"/>
  <c r="G94" i="10"/>
  <c r="AH94" i="10"/>
  <c r="AZ94" i="10"/>
  <c r="CE95" i="2"/>
  <c r="AO94" i="9"/>
  <c r="H94" i="10"/>
  <c r="AI94" i="10"/>
  <c r="BA94" i="10"/>
  <c r="W94" i="9"/>
  <c r="AP94" i="9"/>
  <c r="BB94" i="10"/>
  <c r="BC94" i="10"/>
  <c r="BD94" i="10"/>
  <c r="CF94" i="3"/>
  <c r="B94" i="3"/>
  <c r="C94" i="3" s="1"/>
  <c r="A94" i="3" s="1"/>
  <c r="BL94" i="3" s="1"/>
  <c r="V93" i="9"/>
  <c r="U93" i="9"/>
  <c r="B94" i="2"/>
  <c r="C94" i="2" s="1"/>
  <c r="A94" i="2" s="1"/>
  <c r="BL94" i="2" s="1"/>
  <c r="CD92" i="1"/>
  <c r="CC92" i="1"/>
  <c r="CD95" i="2" s="1"/>
  <c r="CB92" i="1"/>
  <c r="CC95" i="2" s="1"/>
  <c r="CA92" i="1"/>
  <c r="CB95" i="2" s="1"/>
  <c r="BZ92" i="1"/>
  <c r="CA95" i="2" s="1"/>
  <c r="BY92" i="1"/>
  <c r="BZ95" i="2" s="1"/>
  <c r="BX92" i="1"/>
  <c r="BY95" i="2" s="1"/>
  <c r="BW92" i="1"/>
  <c r="BX95" i="2" s="1"/>
  <c r="BV92" i="1"/>
  <c r="BU92" i="1"/>
  <c r="BV95" i="2" s="1"/>
  <c r="BT92" i="1"/>
  <c r="BU95" i="2" s="1"/>
  <c r="BS92" i="1"/>
  <c r="BT95" i="2" s="1"/>
  <c r="BR92" i="1"/>
  <c r="BS95" i="2" s="1"/>
  <c r="BQ92" i="1"/>
  <c r="BR95" i="2" s="1"/>
  <c r="BP92" i="1"/>
  <c r="H93" i="9" s="1"/>
  <c r="BO92" i="1"/>
  <c r="BP95" i="2" s="1"/>
  <c r="BN92" i="1"/>
  <c r="BO95" i="2" s="1"/>
  <c r="BM92" i="1"/>
  <c r="BN95" i="2" s="1"/>
  <c r="BL92" i="1"/>
  <c r="BM95" i="2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E92" i="1"/>
  <c r="BD92" i="1"/>
  <c r="BD95" i="2" s="1"/>
  <c r="BC92" i="1"/>
  <c r="AV93" i="10" s="1"/>
  <c r="BB92" i="1"/>
  <c r="AU93" i="10" s="1"/>
  <c r="BA92" i="1"/>
  <c r="AT93" i="10" s="1"/>
  <c r="AZ92" i="1"/>
  <c r="AS93" i="9" s="1"/>
  <c r="AY92" i="1"/>
  <c r="AY95" i="2" s="1"/>
  <c r="AX92" i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V93" i="10" s="1"/>
  <c r="AM92" i="1"/>
  <c r="AM95" i="2" s="1"/>
  <c r="AL92" i="1"/>
  <c r="AL95" i="2" s="1"/>
  <c r="AK92" i="1"/>
  <c r="AK95" i="2" s="1"/>
  <c r="AJ92" i="1"/>
  <c r="AJ95" i="2" s="1"/>
  <c r="AI92" i="1"/>
  <c r="AI95" i="2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U93" i="10" s="1"/>
  <c r="AA92" i="1"/>
  <c r="AA95" i="2" s="1"/>
  <c r="Z92" i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S95" i="2" s="1"/>
  <c r="R92" i="1"/>
  <c r="R95" i="2" s="1"/>
  <c r="Q92" i="1"/>
  <c r="Q95" i="2" s="1"/>
  <c r="P92" i="1"/>
  <c r="T93" i="9" s="1"/>
  <c r="O92" i="1"/>
  <c r="AP93" i="9" s="1"/>
  <c r="N92" i="1"/>
  <c r="N95" i="2" s="1"/>
  <c r="DC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G92" i="1"/>
  <c r="G95" i="2" s="1"/>
  <c r="F92" i="1"/>
  <c r="F95" i="2" s="1"/>
  <c r="E92" i="1"/>
  <c r="AF93" i="9" s="1"/>
  <c r="D92" i="1"/>
  <c r="S93" i="9" s="1"/>
  <c r="C92" i="1"/>
  <c r="C93" i="9" s="1"/>
  <c r="B92" i="1"/>
  <c r="B93" i="9" s="1"/>
  <c r="A92" i="1"/>
  <c r="A93" i="9" s="1"/>
  <c r="O95" i="9" l="1"/>
  <c r="BE95" i="9"/>
  <c r="CI95" i="9"/>
  <c r="K95" i="9"/>
  <c r="BT95" i="9"/>
  <c r="CX95" i="9" s="1"/>
  <c r="BP95" i="9"/>
  <c r="AC95" i="9"/>
  <c r="BK95" i="9"/>
  <c r="BR95" i="9"/>
  <c r="BN95" i="9"/>
  <c r="BJ95" i="9"/>
  <c r="L95" i="9"/>
  <c r="M95" i="9"/>
  <c r="DB96" i="2"/>
  <c r="CS96" i="2"/>
  <c r="DD96" i="2"/>
  <c r="BO95" i="9"/>
  <c r="CV96" i="2"/>
  <c r="BQ95" i="9"/>
  <c r="BL95" i="9"/>
  <c r="CW96" i="2"/>
  <c r="BG95" i="9"/>
  <c r="BH95" i="9"/>
  <c r="DA96" i="2"/>
  <c r="Q95" i="9"/>
  <c r="AB95" i="2"/>
  <c r="N95" i="9"/>
  <c r="CV95" i="2"/>
  <c r="BC95" i="2"/>
  <c r="CY95" i="2"/>
  <c r="DC96" i="2"/>
  <c r="BM95" i="9"/>
  <c r="AQ95" i="10"/>
  <c r="BI95" i="9"/>
  <c r="CZ95" i="2"/>
  <c r="DB95" i="2"/>
  <c r="CI94" i="9"/>
  <c r="D95" i="2"/>
  <c r="BE94" i="10"/>
  <c r="P95" i="2"/>
  <c r="O95" i="2"/>
  <c r="DD95" i="2" s="1"/>
  <c r="CW95" i="2"/>
  <c r="BB95" i="2"/>
  <c r="CU95" i="2" s="1"/>
  <c r="E95" i="2"/>
  <c r="BQ95" i="2"/>
  <c r="BA95" i="2"/>
  <c r="B84" i="12"/>
  <c r="DO94" i="10"/>
  <c r="DA95" i="2"/>
  <c r="AX93" i="9"/>
  <c r="BE95" i="2"/>
  <c r="CX95" i="2" s="1"/>
  <c r="AZ95" i="2"/>
  <c r="BE94" i="9"/>
  <c r="W93" i="9"/>
  <c r="AC94" i="9" s="1"/>
  <c r="AT93" i="9"/>
  <c r="AU93" i="9"/>
  <c r="AV93" i="9"/>
  <c r="A93" i="10"/>
  <c r="B83" i="12" s="1"/>
  <c r="B93" i="10"/>
  <c r="W93" i="10"/>
  <c r="BE93" i="9"/>
  <c r="BV95" i="9" s="1"/>
  <c r="C93" i="10"/>
  <c r="AE93" i="10"/>
  <c r="AW93" i="10"/>
  <c r="AE93" i="9"/>
  <c r="AW93" i="9"/>
  <c r="D93" i="10"/>
  <c r="AQ93" i="10" s="1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CC94" i="9" s="1"/>
  <c r="G93" i="10"/>
  <c r="AI93" i="10"/>
  <c r="BA93" i="10"/>
  <c r="D93" i="9"/>
  <c r="AQ93" i="9" s="1"/>
  <c r="AI93" i="9"/>
  <c r="BA93" i="9"/>
  <c r="H93" i="10"/>
  <c r="AJ93" i="10"/>
  <c r="BB93" i="10"/>
  <c r="E93" i="9"/>
  <c r="AJ93" i="9"/>
  <c r="BB93" i="9"/>
  <c r="I93" i="10"/>
  <c r="AK93" i="10"/>
  <c r="BC93" i="10"/>
  <c r="F93" i="9"/>
  <c r="AA94" i="9" s="1"/>
  <c r="AK93" i="9"/>
  <c r="BC93" i="9"/>
  <c r="AL93" i="10"/>
  <c r="BD93" i="10"/>
  <c r="G93" i="9"/>
  <c r="AL93" i="9"/>
  <c r="BN94" i="9" s="1"/>
  <c r="BD93" i="9"/>
  <c r="AM93" i="10"/>
  <c r="AM93" i="9"/>
  <c r="BO94" i="9" s="1"/>
  <c r="AN93" i="10"/>
  <c r="I93" i="9"/>
  <c r="Q94" i="9" s="1"/>
  <c r="AN93" i="9"/>
  <c r="AO93" i="10"/>
  <c r="AO93" i="9"/>
  <c r="S93" i="10"/>
  <c r="AP93" i="10"/>
  <c r="T93" i="10"/>
  <c r="AS93" i="10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B88" i="10" s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AL88" i="10" s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CG94" i="9" l="1"/>
  <c r="CD94" i="9"/>
  <c r="CS94" i="9" s="1"/>
  <c r="O94" i="9"/>
  <c r="BW95" i="9"/>
  <c r="CL95" i="9" s="1"/>
  <c r="BX95" i="9"/>
  <c r="CM95" i="9" s="1"/>
  <c r="BZ95" i="9"/>
  <c r="CO95" i="9" s="1"/>
  <c r="BV96" i="9"/>
  <c r="CC95" i="9"/>
  <c r="CR95" i="9" s="1"/>
  <c r="CT95" i="9"/>
  <c r="BY95" i="9"/>
  <c r="CN95" i="9" s="1"/>
  <c r="CF94" i="9"/>
  <c r="CA94" i="9"/>
  <c r="CF95" i="9"/>
  <c r="CU95" i="9" s="1"/>
  <c r="P95" i="9"/>
  <c r="BQ94" i="9"/>
  <c r="CE95" i="9"/>
  <c r="BP94" i="9"/>
  <c r="CE94" i="9"/>
  <c r="CB95" i="9"/>
  <c r="BL94" i="9"/>
  <c r="CB94" i="9"/>
  <c r="CQ95" i="9"/>
  <c r="BS95" i="9"/>
  <c r="CK95" i="9"/>
  <c r="CA95" i="9"/>
  <c r="CP95" i="9" s="1"/>
  <c r="BI94" i="9"/>
  <c r="CD95" i="9"/>
  <c r="CS95" i="9" s="1"/>
  <c r="CG95" i="9"/>
  <c r="CV95" i="9" s="1"/>
  <c r="BK94" i="9"/>
  <c r="BH94" i="9"/>
  <c r="BJ94" i="9"/>
  <c r="BR94" i="9"/>
  <c r="CV94" i="9" s="1"/>
  <c r="CR94" i="9"/>
  <c r="BM94" i="9"/>
  <c r="BZ94" i="9"/>
  <c r="BN94" i="2"/>
  <c r="L94" i="9"/>
  <c r="BY94" i="9"/>
  <c r="DO93" i="10"/>
  <c r="BX94" i="9"/>
  <c r="Y94" i="9"/>
  <c r="BW94" i="9"/>
  <c r="CT95" i="2"/>
  <c r="N94" i="9"/>
  <c r="BT94" i="9"/>
  <c r="CX94" i="9" s="1"/>
  <c r="K94" i="9"/>
  <c r="BG94" i="9"/>
  <c r="CD92" i="2"/>
  <c r="AB94" i="9"/>
  <c r="CS95" i="2"/>
  <c r="M94" i="9"/>
  <c r="Z94" i="9"/>
  <c r="L94" i="2"/>
  <c r="DA94" i="2" s="1"/>
  <c r="Z93" i="2"/>
  <c r="AP93" i="2"/>
  <c r="P94" i="2"/>
  <c r="BM94" i="2"/>
  <c r="AB94" i="2"/>
  <c r="BG94" i="2"/>
  <c r="Z94" i="2"/>
  <c r="K94" i="2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CX93" i="2" s="1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BK93" i="2"/>
  <c r="BE92" i="10"/>
  <c r="AQ92" i="9"/>
  <c r="BR93" i="9" s="1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T92" i="2" s="1"/>
  <c r="C91" i="9"/>
  <c r="AH91" i="9"/>
  <c r="AZ91" i="9"/>
  <c r="W91" i="10"/>
  <c r="AU91" i="10"/>
  <c r="F92" i="2"/>
  <c r="D91" i="9"/>
  <c r="AQ91" i="9" s="1"/>
  <c r="AI91" i="9"/>
  <c r="BA91" i="9"/>
  <c r="AV91" i="10"/>
  <c r="D90" i="2"/>
  <c r="AL90" i="2"/>
  <c r="AL89" i="9"/>
  <c r="G92" i="2"/>
  <c r="CV92" i="2" s="1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BT91" i="9" s="1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BG93" i="9" l="1"/>
  <c r="CQ94" i="9"/>
  <c r="CT94" i="9"/>
  <c r="BI93" i="9"/>
  <c r="CP94" i="9"/>
  <c r="CZ94" i="2"/>
  <c r="CH95" i="9"/>
  <c r="CW95" i="9" s="1"/>
  <c r="CM94" i="9"/>
  <c r="AA92" i="9"/>
  <c r="CU94" i="9"/>
  <c r="BJ93" i="9"/>
  <c r="AB93" i="9"/>
  <c r="DD94" i="2"/>
  <c r="L93" i="9"/>
  <c r="BQ93" i="9"/>
  <c r="CK94" i="9"/>
  <c r="BS94" i="9"/>
  <c r="CN94" i="9"/>
  <c r="P94" i="9"/>
  <c r="CL94" i="9"/>
  <c r="CO94" i="9"/>
  <c r="BP93" i="9"/>
  <c r="CZ92" i="2"/>
  <c r="BM93" i="9"/>
  <c r="M93" i="9"/>
  <c r="BL93" i="9"/>
  <c r="BO93" i="9"/>
  <c r="BK93" i="9"/>
  <c r="K93" i="9"/>
  <c r="BN93" i="9"/>
  <c r="BX93" i="9"/>
  <c r="CM93" i="9" s="1"/>
  <c r="N93" i="9"/>
  <c r="DA92" i="2"/>
  <c r="CU94" i="2"/>
  <c r="Z93" i="9"/>
  <c r="CW94" i="2"/>
  <c r="O93" i="9"/>
  <c r="CI93" i="9"/>
  <c r="BT93" i="9"/>
  <c r="Q93" i="9"/>
  <c r="BH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1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CX91" i="9" s="1"/>
  <c r="AA91" i="9"/>
  <c r="AB91" i="9"/>
  <c r="BZ90" i="9"/>
  <c r="AC91" i="9"/>
  <c r="DA91" i="2"/>
  <c r="Y90" i="9"/>
  <c r="K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BO90" i="9"/>
  <c r="BL89" i="9"/>
  <c r="BQ90" i="9"/>
  <c r="CU90" i="9" s="1"/>
  <c r="BH89" i="9"/>
  <c r="CE90" i="9"/>
  <c r="BL90" i="9"/>
  <c r="BJ90" i="9"/>
  <c r="AA89" i="9"/>
  <c r="BM90" i="9"/>
  <c r="BM89" i="9"/>
  <c r="BQ89" i="9"/>
  <c r="BP89" i="9"/>
  <c r="AQ89" i="10"/>
  <c r="BG90" i="9"/>
  <c r="AQ90" i="9"/>
  <c r="BG91" i="9" s="1"/>
  <c r="BT90" i="9"/>
  <c r="K90" i="9"/>
  <c r="BP90" i="9"/>
  <c r="B79" i="12"/>
  <c r="DO89" i="10"/>
  <c r="BE88" i="9"/>
  <c r="CB89" i="9" s="1"/>
  <c r="CX93" i="9" l="1"/>
  <c r="BS93" i="9"/>
  <c r="CM90" i="9"/>
  <c r="CE91" i="9"/>
  <c r="P93" i="9"/>
  <c r="CX90" i="9"/>
  <c r="BY93" i="9"/>
  <c r="CN93" i="9" s="1"/>
  <c r="CO90" i="9"/>
  <c r="CR90" i="9"/>
  <c r="CL93" i="9"/>
  <c r="CX92" i="9"/>
  <c r="CB93" i="9"/>
  <c r="CQ93" i="9" s="1"/>
  <c r="CC93" i="9"/>
  <c r="CG93" i="9"/>
  <c r="CV93" i="9" s="1"/>
  <c r="CE93" i="9"/>
  <c r="CT93" i="9" s="1"/>
  <c r="CF93" i="9"/>
  <c r="CU93" i="9" s="1"/>
  <c r="CA93" i="9"/>
  <c r="CP93" i="9" s="1"/>
  <c r="BZ93" i="9"/>
  <c r="CO93" i="9" s="1"/>
  <c r="CD93" i="9"/>
  <c r="CS93" i="9" s="1"/>
  <c r="BV94" i="9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3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T91" i="9" s="1"/>
  <c r="CB91" i="9"/>
  <c r="BV92" i="9"/>
  <c r="BX91" i="9"/>
  <c r="BY89" i="9"/>
  <c r="CN89" i="9" s="1"/>
  <c r="BZ89" i="9"/>
  <c r="CO89" i="9" s="1"/>
  <c r="CC89" i="9"/>
  <c r="CR89" i="9" s="1"/>
  <c r="BW89" i="9"/>
  <c r="CL89" i="9" s="1"/>
  <c r="BV90" i="9"/>
  <c r="CH90" i="9" s="1"/>
  <c r="CD89" i="9"/>
  <c r="CS89" i="9" s="1"/>
  <c r="CG89" i="9"/>
  <c r="CV89" i="9" s="1"/>
  <c r="BX89" i="9"/>
  <c r="CM89" i="9" s="1"/>
  <c r="CQ89" i="9"/>
  <c r="CF89" i="9"/>
  <c r="CU89" i="9" s="1"/>
  <c r="CA89" i="9"/>
  <c r="CP89" i="9" s="1"/>
  <c r="BS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K93" i="9" l="1"/>
  <c r="CH94" i="9"/>
  <c r="CW94" i="9" s="1"/>
  <c r="CH93" i="9"/>
  <c r="CW93" i="9" s="1"/>
  <c r="CR93" i="9"/>
  <c r="CN91" i="9"/>
  <c r="CL91" i="9"/>
  <c r="CR91" i="9"/>
  <c r="CS91" i="9"/>
  <c r="CH92" i="9"/>
  <c r="CP91" i="9"/>
  <c r="CO91" i="9"/>
  <c r="CW90" i="9"/>
  <c r="CW92" i="9"/>
  <c r="CK92" i="9"/>
  <c r="CV91" i="9"/>
  <c r="CH91" i="9"/>
  <c r="CQ91" i="9"/>
  <c r="S88" i="2"/>
  <c r="CM91" i="9"/>
  <c r="BS91" i="9"/>
  <c r="CK91" i="9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E87" i="10" s="1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CC82" i="1"/>
  <c r="CD96" i="3" s="1"/>
  <c r="CB82" i="1"/>
  <c r="CC96" i="3" s="1"/>
  <c r="CA82" i="1"/>
  <c r="CB96" i="3" s="1"/>
  <c r="BZ82" i="1"/>
  <c r="CA96" i="3" s="1"/>
  <c r="BY82" i="1"/>
  <c r="BZ96" i="3" s="1"/>
  <c r="BX82" i="1"/>
  <c r="BY96" i="3" s="1"/>
  <c r="BW82" i="1"/>
  <c r="BX96" i="3" s="1"/>
  <c r="BV82" i="1"/>
  <c r="BW96" i="3" s="1"/>
  <c r="BU82" i="1"/>
  <c r="BV96" i="3" s="1"/>
  <c r="BT82" i="1"/>
  <c r="BU96" i="3" s="1"/>
  <c r="BS82" i="1"/>
  <c r="BT96" i="3" s="1"/>
  <c r="BR82" i="1"/>
  <c r="BS96" i="3" s="1"/>
  <c r="BQ82" i="1"/>
  <c r="BR96" i="3" s="1"/>
  <c r="BP82" i="1"/>
  <c r="BO82" i="1"/>
  <c r="BN82" i="1"/>
  <c r="BM82" i="1"/>
  <c r="BN96" i="3" s="1"/>
  <c r="BL82" i="1"/>
  <c r="BM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Y96" i="3" s="1"/>
  <c r="AX82" i="1"/>
  <c r="AX96" i="3" s="1"/>
  <c r="AW82" i="1"/>
  <c r="AW96" i="3" s="1"/>
  <c r="AV82" i="1"/>
  <c r="AV96" i="3" s="1"/>
  <c r="AU82" i="1"/>
  <c r="AU96" i="3" s="1"/>
  <c r="AT82" i="1"/>
  <c r="AT96" i="3" s="1"/>
  <c r="AS82" i="1"/>
  <c r="AS96" i="3" s="1"/>
  <c r="AR82" i="1"/>
  <c r="AR96" i="3" s="1"/>
  <c r="AQ82" i="1"/>
  <c r="AQ96" i="3" s="1"/>
  <c r="AP82" i="1"/>
  <c r="AP96" i="3" s="1"/>
  <c r="AO82" i="1"/>
  <c r="AO96" i="3" s="1"/>
  <c r="AN82" i="1"/>
  <c r="AN96" i="3" s="1"/>
  <c r="AM82" i="1"/>
  <c r="AM96" i="3" s="1"/>
  <c r="AL82" i="1"/>
  <c r="AL96" i="3" s="1"/>
  <c r="AK82" i="1"/>
  <c r="AK96" i="3" s="1"/>
  <c r="AJ82" i="1"/>
  <c r="AJ96" i="3" s="1"/>
  <c r="AI82" i="1"/>
  <c r="AI96" i="3" s="1"/>
  <c r="AH82" i="1"/>
  <c r="AH96" i="3" s="1"/>
  <c r="AG82" i="1"/>
  <c r="AG96" i="3" s="1"/>
  <c r="AF82" i="1"/>
  <c r="AF96" i="3" s="1"/>
  <c r="AE82" i="1"/>
  <c r="AE96" i="3" s="1"/>
  <c r="AD82" i="1"/>
  <c r="AD96" i="3" s="1"/>
  <c r="AC82" i="1"/>
  <c r="AC96" i="3" s="1"/>
  <c r="AB82" i="1"/>
  <c r="AB96" i="3" s="1"/>
  <c r="AA82" i="1"/>
  <c r="AA96" i="3" s="1"/>
  <c r="Z82" i="1"/>
  <c r="Z96" i="3" s="1"/>
  <c r="Y82" i="1"/>
  <c r="Y96" i="3" s="1"/>
  <c r="X82" i="1"/>
  <c r="X96" i="3" s="1"/>
  <c r="W82" i="1"/>
  <c r="W96" i="3" s="1"/>
  <c r="V82" i="1"/>
  <c r="V96" i="3" s="1"/>
  <c r="U82" i="1"/>
  <c r="U96" i="3" s="1"/>
  <c r="T82" i="1"/>
  <c r="T96" i="3" s="1"/>
  <c r="S82" i="1"/>
  <c r="S96" i="3" s="1"/>
  <c r="R82" i="1"/>
  <c r="R96" i="3" s="1"/>
  <c r="Q82" i="1"/>
  <c r="Q96" i="3" s="1"/>
  <c r="P82" i="1"/>
  <c r="O82" i="1"/>
  <c r="N82" i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CC81" i="1"/>
  <c r="CD95" i="3" s="1"/>
  <c r="CB81" i="1"/>
  <c r="CC95" i="3" s="1"/>
  <c r="CA81" i="1"/>
  <c r="CB95" i="3" s="1"/>
  <c r="BZ81" i="1"/>
  <c r="CA95" i="3" s="1"/>
  <c r="BY81" i="1"/>
  <c r="BZ95" i="3" s="1"/>
  <c r="BX81" i="1"/>
  <c r="BY95" i="3" s="1"/>
  <c r="BW81" i="1"/>
  <c r="BX95" i="3" s="1"/>
  <c r="BV81" i="1"/>
  <c r="BW95" i="3" s="1"/>
  <c r="BU81" i="1"/>
  <c r="BV95" i="3" s="1"/>
  <c r="BT81" i="1"/>
  <c r="BU95" i="3" s="1"/>
  <c r="BS81" i="1"/>
  <c r="BT95" i="3" s="1"/>
  <c r="BR81" i="1"/>
  <c r="BS95" i="3" s="1"/>
  <c r="BQ81" i="1"/>
  <c r="BR95" i="3" s="1"/>
  <c r="BP81" i="1"/>
  <c r="BO81" i="1"/>
  <c r="BN81" i="1"/>
  <c r="BM81" i="1"/>
  <c r="BL81" i="1"/>
  <c r="BK81" i="1"/>
  <c r="BJ81" i="1"/>
  <c r="BI81" i="1"/>
  <c r="BH81" i="1"/>
  <c r="BG81" i="1"/>
  <c r="BG95" i="3" s="1"/>
  <c r="BF81" i="1"/>
  <c r="BF95" i="3" s="1"/>
  <c r="BE81" i="1"/>
  <c r="BD81" i="1"/>
  <c r="BC81" i="1"/>
  <c r="BB81" i="1"/>
  <c r="BA81" i="1"/>
  <c r="AZ81" i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82" i="10" s="1"/>
  <c r="B81" i="1"/>
  <c r="B82" i="10" s="1"/>
  <c r="A81" i="1"/>
  <c r="A82" i="10" s="1"/>
  <c r="DO82" i="10" s="1"/>
  <c r="AO83" i="9" l="1"/>
  <c r="N96" i="3"/>
  <c r="AP83" i="10"/>
  <c r="O96" i="3"/>
  <c r="T83" i="10"/>
  <c r="P96" i="3"/>
  <c r="CI96" i="3"/>
  <c r="F83" i="9"/>
  <c r="BO96" i="3"/>
  <c r="I83" i="9"/>
  <c r="CE96" i="3"/>
  <c r="G83" i="9"/>
  <c r="BP96" i="3"/>
  <c r="S83" i="10"/>
  <c r="D96" i="3"/>
  <c r="H83" i="9"/>
  <c r="BE83" i="9" s="1"/>
  <c r="BQ96" i="3"/>
  <c r="AI82" i="10"/>
  <c r="H95" i="3"/>
  <c r="AJ82" i="10"/>
  <c r="I95" i="3"/>
  <c r="AK82" i="10"/>
  <c r="J95" i="3"/>
  <c r="AH82" i="10"/>
  <c r="G95" i="3"/>
  <c r="AX82" i="9"/>
  <c r="BE95" i="3"/>
  <c r="AL82" i="10"/>
  <c r="K95" i="3"/>
  <c r="V82" i="9"/>
  <c r="AN95" i="3"/>
  <c r="BC82" i="10"/>
  <c r="BJ95" i="3"/>
  <c r="BD82" i="10"/>
  <c r="BK95" i="3"/>
  <c r="T82" i="9"/>
  <c r="P95" i="3"/>
  <c r="D82" i="9"/>
  <c r="AQ82" i="9" s="1"/>
  <c r="BM95" i="3"/>
  <c r="AW82" i="9"/>
  <c r="BD95" i="3"/>
  <c r="AO82" i="9"/>
  <c r="N95" i="3"/>
  <c r="E82" i="9"/>
  <c r="BN95" i="3"/>
  <c r="AM82" i="9"/>
  <c r="L95" i="3"/>
  <c r="U82" i="9"/>
  <c r="AB95" i="3"/>
  <c r="BA82" i="10"/>
  <c r="BH95" i="3"/>
  <c r="AN82" i="9"/>
  <c r="M95" i="3"/>
  <c r="BB82" i="10"/>
  <c r="BI95" i="3"/>
  <c r="F82" i="9"/>
  <c r="BO95" i="3"/>
  <c r="G82" i="10"/>
  <c r="BP95" i="3"/>
  <c r="AP82" i="9"/>
  <c r="O95" i="3"/>
  <c r="I82" i="10"/>
  <c r="Q94" i="10" s="1"/>
  <c r="CE95" i="3"/>
  <c r="AE82" i="9"/>
  <c r="D95" i="3"/>
  <c r="AS82" i="9"/>
  <c r="AZ95" i="3"/>
  <c r="H82" i="10"/>
  <c r="BQ95" i="3"/>
  <c r="AT82" i="9"/>
  <c r="BA95" i="3"/>
  <c r="AV82" i="9"/>
  <c r="BC95" i="3"/>
  <c r="AF82" i="9"/>
  <c r="E95" i="3"/>
  <c r="AG82" i="10"/>
  <c r="F95" i="3"/>
  <c r="AU82" i="9"/>
  <c r="BB95" i="3"/>
  <c r="AB87" i="9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9" i="9" s="1"/>
  <c r="CH89" i="9" s="1"/>
  <c r="CW89" i="9" s="1"/>
  <c r="Q87" i="9"/>
  <c r="AS85" i="2"/>
  <c r="AW86" i="2"/>
  <c r="K87" i="9"/>
  <c r="BT87" i="9"/>
  <c r="O87" i="2"/>
  <c r="Q86" i="2"/>
  <c r="Y87" i="9"/>
  <c r="BD87" i="2"/>
  <c r="M87" i="2"/>
  <c r="BX87" i="9"/>
  <c r="BV88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T83" i="9"/>
  <c r="A83" i="10"/>
  <c r="V83" i="10"/>
  <c r="AB95" i="10" s="1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AW83" i="9"/>
  <c r="D83" i="10"/>
  <c r="AF83" i="10"/>
  <c r="AX83" i="10"/>
  <c r="D84" i="2"/>
  <c r="BQ84" i="2"/>
  <c r="AF83" i="9"/>
  <c r="BH83" i="9" s="1"/>
  <c r="AX83" i="9"/>
  <c r="E83" i="10"/>
  <c r="L95" i="10" s="1"/>
  <c r="AG83" i="10"/>
  <c r="AY83" i="10"/>
  <c r="N84" i="2"/>
  <c r="AG83" i="9"/>
  <c r="AY83" i="9"/>
  <c r="F83" i="10"/>
  <c r="M95" i="10" s="1"/>
  <c r="AH83" i="10"/>
  <c r="AZ83" i="10"/>
  <c r="AH83" i="9"/>
  <c r="AZ83" i="9"/>
  <c r="G83" i="10"/>
  <c r="N95" i="10" s="1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Q95" i="10" s="1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Y94" i="10" s="1"/>
  <c r="AO82" i="10"/>
  <c r="AG82" i="9"/>
  <c r="G82" i="9"/>
  <c r="AH82" i="9"/>
  <c r="AZ82" i="9"/>
  <c r="T82" i="10"/>
  <c r="Z94" i="10" s="1"/>
  <c r="AP82" i="10"/>
  <c r="U82" i="10"/>
  <c r="AS82" i="10"/>
  <c r="AJ82" i="9"/>
  <c r="BB82" i="9"/>
  <c r="V82" i="10"/>
  <c r="AB94" i="10" s="1"/>
  <c r="AT82" i="10"/>
  <c r="BW94" i="10" s="1"/>
  <c r="AK82" i="9"/>
  <c r="BC82" i="9"/>
  <c r="W82" i="10"/>
  <c r="AC94" i="10" s="1"/>
  <c r="AU82" i="10"/>
  <c r="AL82" i="9"/>
  <c r="BD82" i="9"/>
  <c r="AV82" i="10"/>
  <c r="D82" i="10"/>
  <c r="AE82" i="10"/>
  <c r="AW82" i="10"/>
  <c r="S82" i="9"/>
  <c r="E82" i="10"/>
  <c r="L94" i="10" s="1"/>
  <c r="AF82" i="10"/>
  <c r="AX82" i="10"/>
  <c r="H82" i="9"/>
  <c r="BE82" i="9" s="1"/>
  <c r="F82" i="10"/>
  <c r="M94" i="10" s="1"/>
  <c r="AY82" i="10"/>
  <c r="CB94" i="10" s="1"/>
  <c r="AZ82" i="10"/>
  <c r="AI82" i="9"/>
  <c r="BE82" i="10"/>
  <c r="AC95" i="10" l="1"/>
  <c r="AQ83" i="10"/>
  <c r="BH95" i="10" s="1"/>
  <c r="BT95" i="10"/>
  <c r="K95" i="10"/>
  <c r="P95" i="10" s="1"/>
  <c r="BM95" i="10"/>
  <c r="Y95" i="10"/>
  <c r="BJ95" i="10"/>
  <c r="BG83" i="9"/>
  <c r="BI95" i="10"/>
  <c r="DM95" i="10"/>
  <c r="CI95" i="10"/>
  <c r="O95" i="10"/>
  <c r="AA95" i="10"/>
  <c r="BP95" i="10"/>
  <c r="BL95" i="10"/>
  <c r="BG95" i="10"/>
  <c r="C85" i="12"/>
  <c r="ED95" i="10"/>
  <c r="EE95" i="10" s="1"/>
  <c r="CK96" i="3"/>
  <c r="CJ96" i="3"/>
  <c r="Z95" i="10"/>
  <c r="AA83" i="9"/>
  <c r="BR95" i="10"/>
  <c r="CC94" i="10"/>
  <c r="BN95" i="10"/>
  <c r="BK95" i="10"/>
  <c r="CF94" i="10"/>
  <c r="BV94" i="10"/>
  <c r="AA94" i="10"/>
  <c r="N94" i="10"/>
  <c r="AQ82" i="10"/>
  <c r="BK94" i="10" s="1"/>
  <c r="BT94" i="10"/>
  <c r="K94" i="10"/>
  <c r="CA94" i="10"/>
  <c r="CI95" i="3"/>
  <c r="CE94" i="10"/>
  <c r="BZ94" i="10"/>
  <c r="BY94" i="10"/>
  <c r="BX94" i="10"/>
  <c r="DM94" i="10"/>
  <c r="O94" i="10"/>
  <c r="CI94" i="10"/>
  <c r="BL94" i="10"/>
  <c r="BO94" i="10"/>
  <c r="CD94" i="10"/>
  <c r="CG94" i="10"/>
  <c r="CA88" i="9"/>
  <c r="BO88" i="9"/>
  <c r="AC86" i="9"/>
  <c r="BG88" i="9"/>
  <c r="BQ88" i="9"/>
  <c r="CE88" i="9"/>
  <c r="CD88" i="9"/>
  <c r="BP88" i="9"/>
  <c r="CT88" i="9" s="1"/>
  <c r="BX88" i="9"/>
  <c r="BY88" i="9"/>
  <c r="BL88" i="9"/>
  <c r="CK88" i="9"/>
  <c r="CB88" i="9"/>
  <c r="CQ88" i="9" s="1"/>
  <c r="BZ88" i="9"/>
  <c r="CX88" i="9"/>
  <c r="BR88" i="9"/>
  <c r="P88" i="9"/>
  <c r="BJ88" i="9"/>
  <c r="CQ87" i="9"/>
  <c r="CC88" i="9"/>
  <c r="BW88" i="9"/>
  <c r="BN88" i="9"/>
  <c r="CG88" i="9"/>
  <c r="CF88" i="9"/>
  <c r="BH88" i="9"/>
  <c r="BI88" i="9"/>
  <c r="CM88" i="9" s="1"/>
  <c r="BK88" i="9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7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5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BP85" i="9"/>
  <c r="M85" i="9"/>
  <c r="BQ85" i="9"/>
  <c r="BV84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D95" i="10" s="1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CS88" i="9" l="1"/>
  <c r="BW95" i="10"/>
  <c r="CP88" i="9"/>
  <c r="BY95" i="10"/>
  <c r="CB95" i="10"/>
  <c r="CC95" i="10"/>
  <c r="CA95" i="10"/>
  <c r="BZ95" i="10"/>
  <c r="CU88" i="9"/>
  <c r="CE95" i="10"/>
  <c r="CG95" i="10"/>
  <c r="BV95" i="10"/>
  <c r="CF95" i="10"/>
  <c r="BX95" i="10"/>
  <c r="BJ94" i="10"/>
  <c r="BQ95" i="10"/>
  <c r="P94" i="10"/>
  <c r="BO95" i="10"/>
  <c r="BR94" i="10"/>
  <c r="BQ94" i="10"/>
  <c r="CH94" i="10"/>
  <c r="DC94" i="10" s="1"/>
  <c r="DB94" i="10"/>
  <c r="BH94" i="10"/>
  <c r="BG94" i="10"/>
  <c r="BN94" i="10"/>
  <c r="BI94" i="10"/>
  <c r="BM94" i="10"/>
  <c r="BP94" i="10"/>
  <c r="CV88" i="9"/>
  <c r="C84" i="12"/>
  <c r="ED94" i="10"/>
  <c r="EE94" i="10" s="1"/>
  <c r="CK95" i="3"/>
  <c r="CJ95" i="3"/>
  <c r="DJ94" i="10"/>
  <c r="BQ83" i="2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I83" i="2"/>
  <c r="CK83" i="2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6" i="9"/>
  <c r="CH86" i="9" s="1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AO81" i="9"/>
  <c r="G81" i="10"/>
  <c r="AH81" i="10"/>
  <c r="AZ81" i="10"/>
  <c r="AV81" i="10"/>
  <c r="T81" i="9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A81" i="10"/>
  <c r="DE94" i="10" l="1"/>
  <c r="DD94" i="10"/>
  <c r="CH95" i="10"/>
  <c r="BS95" i="10"/>
  <c r="CU95" i="10" s="1"/>
  <c r="DA95" i="10"/>
  <c r="Y82" i="9"/>
  <c r="DK94" i="10"/>
  <c r="BS94" i="10"/>
  <c r="CL94" i="10" s="1"/>
  <c r="CZ94" i="10"/>
  <c r="DF94" i="10"/>
  <c r="DA94" i="10"/>
  <c r="DG94" i="10"/>
  <c r="CU94" i="10"/>
  <c r="DZ94" i="10" s="1"/>
  <c r="CV94" i="10"/>
  <c r="EA94" i="10" s="1"/>
  <c r="Z82" i="9"/>
  <c r="CT94" i="10"/>
  <c r="CM94" i="10"/>
  <c r="DR94" i="10" s="1"/>
  <c r="Y93" i="10"/>
  <c r="DI94" i="10"/>
  <c r="CQ94" i="10"/>
  <c r="DV94" i="10" s="1"/>
  <c r="DH94" i="10"/>
  <c r="AB93" i="10"/>
  <c r="L93" i="10"/>
  <c r="BE81" i="10"/>
  <c r="BV93" i="10" s="1"/>
  <c r="CI93" i="10"/>
  <c r="O93" i="10"/>
  <c r="DM93" i="10"/>
  <c r="AA93" i="10"/>
  <c r="BY93" i="10"/>
  <c r="BX93" i="10"/>
  <c r="CF93" i="10"/>
  <c r="BZ93" i="10"/>
  <c r="N93" i="10"/>
  <c r="AC93" i="10"/>
  <c r="Z93" i="10"/>
  <c r="AQ81" i="10"/>
  <c r="BI93" i="10" s="1"/>
  <c r="K93" i="10"/>
  <c r="BT93" i="10"/>
  <c r="CG93" i="10"/>
  <c r="CB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M82" i="9"/>
  <c r="BV83" i="9"/>
  <c r="CH83" i="9" s="1"/>
  <c r="CW83" i="9" s="1"/>
  <c r="CF82" i="9"/>
  <c r="BZ82" i="9"/>
  <c r="N82" i="9"/>
  <c r="CB82" i="9"/>
  <c r="CE82" i="9"/>
  <c r="CG82" i="9"/>
  <c r="BX82" i="9"/>
  <c r="BQ82" i="9"/>
  <c r="CD82" i="9"/>
  <c r="BO82" i="9"/>
  <c r="CS82" i="9" s="1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CZ95" i="10" l="1"/>
  <c r="DH95" i="10"/>
  <c r="DJ95" i="10"/>
  <c r="DZ95" i="10" s="1"/>
  <c r="DB95" i="10"/>
  <c r="DC95" i="10"/>
  <c r="DF95" i="10"/>
  <c r="DK95" i="10"/>
  <c r="DL94" i="10"/>
  <c r="DG95" i="10"/>
  <c r="CV95" i="10"/>
  <c r="EA95" i="10" s="1"/>
  <c r="CL95" i="10"/>
  <c r="DQ95" i="10" s="1"/>
  <c r="CR95" i="10"/>
  <c r="DW95" i="10" s="1"/>
  <c r="CM95" i="10"/>
  <c r="DR95" i="10" s="1"/>
  <c r="CT95" i="10"/>
  <c r="DY95" i="10" s="1"/>
  <c r="CK95" i="10"/>
  <c r="CN95" i="10"/>
  <c r="CQ95" i="10"/>
  <c r="CP95" i="10"/>
  <c r="CO95" i="10"/>
  <c r="DE95" i="10"/>
  <c r="DI95" i="10"/>
  <c r="CS95" i="10"/>
  <c r="DX95" i="10" s="1"/>
  <c r="DD95" i="10"/>
  <c r="DY94" i="10"/>
  <c r="DQ94" i="10"/>
  <c r="CK94" i="10"/>
  <c r="CO94" i="10"/>
  <c r="DT94" i="10" s="1"/>
  <c r="CS94" i="10"/>
  <c r="DX94" i="10" s="1"/>
  <c r="CN94" i="10"/>
  <c r="DS94" i="10" s="1"/>
  <c r="CP94" i="10"/>
  <c r="DU94" i="10" s="1"/>
  <c r="CR94" i="10"/>
  <c r="DW94" i="10" s="1"/>
  <c r="BG93" i="10"/>
  <c r="BM93" i="10"/>
  <c r="BJ82" i="9"/>
  <c r="CN82" i="9" s="1"/>
  <c r="BP82" i="9"/>
  <c r="CT82" i="9" s="1"/>
  <c r="P93" i="10"/>
  <c r="BQ93" i="10"/>
  <c r="CA93" i="10"/>
  <c r="BL93" i="10"/>
  <c r="BL82" i="9"/>
  <c r="CP82" i="9" s="1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CR82" i="9" s="1"/>
  <c r="BM82" i="9"/>
  <c r="CQ82" i="9" s="1"/>
  <c r="BP93" i="10"/>
  <c r="BJ93" i="10"/>
  <c r="BH93" i="10"/>
  <c r="BN93" i="10"/>
  <c r="CC93" i="10"/>
  <c r="BK82" i="9"/>
  <c r="BG82" i="9"/>
  <c r="CK82" i="9" s="1"/>
  <c r="CO82" i="9"/>
  <c r="P82" i="9"/>
  <c r="CM82" i="9"/>
  <c r="CU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DT95" i="10" l="1"/>
  <c r="DU95" i="10"/>
  <c r="DV95" i="10"/>
  <c r="DS95" i="10"/>
  <c r="DL95" i="10"/>
  <c r="CW95" i="10"/>
  <c r="EB95" i="10" s="1"/>
  <c r="DP95" i="10"/>
  <c r="DP94" i="10"/>
  <c r="CW94" i="10"/>
  <c r="EB94" i="10" s="1"/>
  <c r="BS93" i="10"/>
  <c r="CL93" i="10" s="1"/>
  <c r="BS82" i="9"/>
  <c r="CR93" i="10"/>
  <c r="CO93" i="10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M91" i="10" l="1"/>
  <c r="L91" i="10"/>
  <c r="Y81" i="9"/>
  <c r="CI82" i="2"/>
  <c r="CK82" i="2" s="1"/>
  <c r="DA93" i="10"/>
  <c r="M92" i="10"/>
  <c r="DG93" i="10"/>
  <c r="DW93" i="10" s="1"/>
  <c r="CQ93" i="10"/>
  <c r="DV93" i="10" s="1"/>
  <c r="CM93" i="10"/>
  <c r="CK93" i="10"/>
  <c r="CU93" i="10"/>
  <c r="DZ93" i="10" s="1"/>
  <c r="DQ93" i="10"/>
  <c r="DE93" i="10"/>
  <c r="CS93" i="10"/>
  <c r="DX93" i="10" s="1"/>
  <c r="CP93" i="10"/>
  <c r="DU93" i="10" s="1"/>
  <c r="CN93" i="10"/>
  <c r="DS93" i="10" s="1"/>
  <c r="CV93" i="10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BN91" i="10" l="1"/>
  <c r="EA93" i="10"/>
  <c r="DR93" i="10"/>
  <c r="DY93" i="10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2" i="9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1" i="9"/>
  <c r="CK80" i="9" s="1"/>
  <c r="B8" i="2"/>
  <c r="A7" i="2"/>
  <c r="B9" i="3"/>
  <c r="A8" i="3"/>
  <c r="CK81" i="9" l="1"/>
  <c r="CH82" i="9"/>
  <c r="CW82" i="9" s="1"/>
  <c r="EB93" i="10"/>
  <c r="BS91" i="10"/>
  <c r="CS91" i="10" s="1"/>
  <c r="CT91" i="10"/>
  <c r="CN91" i="10"/>
  <c r="CP91" i="10"/>
  <c r="CV91" i="10"/>
  <c r="CK91" i="10"/>
  <c r="CH92" i="10"/>
  <c r="DI92" i="10" s="1"/>
  <c r="BS92" i="10"/>
  <c r="CP92" i="10" s="1"/>
  <c r="CQ91" i="10"/>
  <c r="CL91" i="10"/>
  <c r="CH91" i="10"/>
  <c r="DD91" i="10" s="1"/>
  <c r="CM91" i="10"/>
  <c r="CU91" i="10"/>
  <c r="CO91" i="10"/>
  <c r="CH81" i="9"/>
  <c r="CW81" i="9" s="1"/>
  <c r="CP80" i="9"/>
  <c r="B9" i="2"/>
  <c r="A8" i="2"/>
  <c r="B10" i="3"/>
  <c r="A9" i="3"/>
  <c r="CR91" i="10" l="1"/>
  <c r="DB91" i="10"/>
  <c r="DR91" i="10" s="1"/>
  <c r="DC91" i="10"/>
  <c r="DS91" i="10" s="1"/>
  <c r="DF92" i="10"/>
  <c r="DA91" i="10"/>
  <c r="DQ91" i="10" s="1"/>
  <c r="DK91" i="10"/>
  <c r="EA91" i="10" s="1"/>
  <c r="DC92" i="10"/>
  <c r="CW91" i="10"/>
  <c r="DF91" i="10"/>
  <c r="DV91" i="10" s="1"/>
  <c r="CV92" i="10"/>
  <c r="CO92" i="10"/>
  <c r="DT92" i="10" s="1"/>
  <c r="CK92" i="10"/>
  <c r="CU92" i="10"/>
  <c r="CN92" i="10"/>
  <c r="DS92" i="10" s="1"/>
  <c r="CQ92" i="10"/>
  <c r="DV92" i="10" s="1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W91" i="10" s="1"/>
  <c r="DT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DZ92" i="10" l="1"/>
  <c r="DW92" i="10"/>
  <c r="EA92" i="10"/>
  <c r="DR92" i="10"/>
  <c r="DP92" i="10"/>
  <c r="CW92" i="10"/>
  <c r="DX92" i="10"/>
  <c r="DL92" i="10"/>
  <c r="DQ92" i="10"/>
  <c r="DL91" i="10"/>
  <c r="EB91" i="10" s="1"/>
  <c r="B11" i="2"/>
  <c r="A10" i="2"/>
  <c r="A11" i="3"/>
  <c r="B12" i="3"/>
  <c r="EB92" i="10" l="1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80" i="9"/>
  <c r="CH80" i="9" s="1"/>
  <c r="CW80" i="9" s="1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9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EA89" i="10" s="1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DT89" i="10" s="1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L84" i="10" l="1"/>
  <c r="BE69" i="10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6" i="9"/>
  <c r="BI46" i="9"/>
  <c r="BE66" i="10"/>
  <c r="CB78" i="10" s="1"/>
  <c r="BM65" i="9"/>
  <c r="BK46" i="9"/>
  <c r="BJ65" i="9"/>
  <c r="Q73" i="9"/>
  <c r="BV17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8" i="9"/>
  <c r="CH78" i="9" s="1"/>
  <c r="CW78" i="9" s="1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70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4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5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30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7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4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9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20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8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6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H87" i="10" l="1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8" i="9"/>
  <c r="CX34" i="9"/>
  <c r="BV9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8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50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2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3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3" i="9"/>
  <c r="CD47" i="9"/>
  <c r="CC49" i="9"/>
  <c r="CR49" i="9" s="1"/>
  <c r="CF59" i="9"/>
  <c r="BH37" i="9"/>
  <c r="CE72" i="9"/>
  <c r="CB24" i="9"/>
  <c r="CG47" i="9"/>
  <c r="CV47" i="9" s="1"/>
  <c r="BV5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60" i="9"/>
  <c r="BW24" i="9"/>
  <c r="CD49" i="9"/>
  <c r="BY59" i="9"/>
  <c r="CG24" i="9"/>
  <c r="CB42" i="9"/>
  <c r="CL69" i="9"/>
  <c r="CF4" i="9"/>
  <c r="CU4" i="9" s="1"/>
  <c r="P23" i="9"/>
  <c r="BV59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BX52" i="9"/>
  <c r="CM52" i="9" s="1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BW25" i="9"/>
  <c r="BR59" i="9"/>
  <c r="CX76" i="9"/>
  <c r="BN42" i="9"/>
  <c r="BK42" i="9"/>
  <c r="CX26" i="9"/>
  <c r="CA52" i="9"/>
  <c r="CP39" i="9"/>
  <c r="BV26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5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8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7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4" i="9"/>
  <c r="BW18" i="9"/>
  <c r="BV27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E19" i="9"/>
  <c r="BV54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1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8" i="9"/>
  <c r="CB41" i="9"/>
  <c r="P24" i="9"/>
  <c r="P33" i="9"/>
  <c r="BN30" i="9"/>
  <c r="BG43" i="9"/>
  <c r="CA58" i="9"/>
  <c r="BV13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2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2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4" i="9"/>
  <c r="CH64" i="9" s="1"/>
  <c r="BP48" i="9"/>
  <c r="BN48" i="9"/>
  <c r="CD71" i="9"/>
  <c r="CS71" i="9" s="1"/>
  <c r="BV56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1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3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2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2" i="9"/>
  <c r="BH8" i="9"/>
  <c r="CL8" i="9" s="1"/>
  <c r="BP31" i="9"/>
  <c r="BR52" i="9"/>
  <c r="CA37" i="9"/>
  <c r="BP50" i="9"/>
  <c r="BV58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7" i="9"/>
  <c r="CH67" i="9" s="1"/>
  <c r="CA57" i="9"/>
  <c r="CP57" i="9" s="1"/>
  <c r="P37" i="9"/>
  <c r="BV53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5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9" i="9"/>
  <c r="BW70" i="9"/>
  <c r="CE35" i="9"/>
  <c r="BJ20" i="9"/>
  <c r="BV52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4" i="9"/>
  <c r="CC55" i="10"/>
  <c r="CG61" i="10"/>
  <c r="BH44" i="9"/>
  <c r="BX23" i="9"/>
  <c r="BY15" i="9"/>
  <c r="BI34" i="9"/>
  <c r="BV10" i="9"/>
  <c r="BQ39" i="10"/>
  <c r="BW30" i="9"/>
  <c r="CE70" i="10"/>
  <c r="BY20" i="9"/>
  <c r="P9" i="9"/>
  <c r="BJ49" i="10"/>
  <c r="BP23" i="9"/>
  <c r="CF20" i="9"/>
  <c r="BV47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9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4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1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40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6" i="9"/>
  <c r="CH16" i="9" s="1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9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7" i="9"/>
  <c r="BL56" i="10"/>
  <c r="CE22" i="9"/>
  <c r="BI59" i="10"/>
  <c r="BL60" i="9"/>
  <c r="BH56" i="10"/>
  <c r="BQ34" i="9"/>
  <c r="CE28" i="10"/>
  <c r="BN33" i="9"/>
  <c r="CF18" i="9"/>
  <c r="BN60" i="9"/>
  <c r="CA70" i="9"/>
  <c r="BV76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7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8" i="9"/>
  <c r="BV33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5" i="9"/>
  <c r="CD52" i="9"/>
  <c r="BL54" i="9"/>
  <c r="BG44" i="9"/>
  <c r="BM30" i="9"/>
  <c r="BX66" i="9"/>
  <c r="BZ66" i="9"/>
  <c r="BN62" i="9"/>
  <c r="BY73" i="9"/>
  <c r="CB35" i="10"/>
  <c r="BV51" i="9"/>
  <c r="BW34" i="10"/>
  <c r="BW15" i="9"/>
  <c r="BV25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6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6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2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5" i="9"/>
  <c r="CH45" i="9" s="1"/>
  <c r="CC39" i="9"/>
  <c r="P39" i="10"/>
  <c r="BI38" i="10"/>
  <c r="BX34" i="10"/>
  <c r="P23" i="10"/>
  <c r="BP37" i="10"/>
  <c r="CF6" i="9"/>
  <c r="CF39" i="10"/>
  <c r="BN55" i="9"/>
  <c r="BP39" i="10"/>
  <c r="BV31" i="9"/>
  <c r="BV21" i="9"/>
  <c r="BO41" i="9"/>
  <c r="CG73" i="9"/>
  <c r="CD23" i="9"/>
  <c r="BX42" i="9"/>
  <c r="BW13" i="9"/>
  <c r="BV55" i="9"/>
  <c r="BP40" i="9"/>
  <c r="BK19" i="9"/>
  <c r="CA27" i="9"/>
  <c r="BZ28" i="9"/>
  <c r="BV69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3" i="9"/>
  <c r="BK72" i="9"/>
  <c r="BM75" i="9"/>
  <c r="CC4" i="9"/>
  <c r="CR4" i="9" s="1"/>
  <c r="BV66" i="10"/>
  <c r="CE52" i="10"/>
  <c r="BN13" i="9"/>
  <c r="BR40" i="10"/>
  <c r="CF60" i="10"/>
  <c r="CG60" i="10"/>
  <c r="BV71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H69" i="9" l="1"/>
  <c r="BS86" i="10"/>
  <c r="CP86" i="10" s="1"/>
  <c r="BS87" i="10"/>
  <c r="CL87" i="10" s="1"/>
  <c r="BS88" i="10"/>
  <c r="CV88" i="10" s="1"/>
  <c r="CH85" i="10"/>
  <c r="DC85" i="10" s="1"/>
  <c r="CM88" i="10"/>
  <c r="CL88" i="10"/>
  <c r="CT87" i="10"/>
  <c r="CO88" i="10"/>
  <c r="CQ87" i="10"/>
  <c r="CV87" i="10"/>
  <c r="CS87" i="10"/>
  <c r="CN88" i="10"/>
  <c r="CP87" i="10"/>
  <c r="CU88" i="10"/>
  <c r="CK87" i="10"/>
  <c r="CV86" i="10"/>
  <c r="CH88" i="10"/>
  <c r="DE88" i="10" s="1"/>
  <c r="DK82" i="10"/>
  <c r="DF85" i="10"/>
  <c r="DB83" i="10"/>
  <c r="CH87" i="10"/>
  <c r="DD87" i="10" s="1"/>
  <c r="CM86" i="10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Q88" i="10" l="1"/>
  <c r="CK88" i="10"/>
  <c r="CR88" i="10"/>
  <c r="CS88" i="10"/>
  <c r="DI80" i="10"/>
  <c r="DD80" i="10"/>
  <c r="DC80" i="10"/>
  <c r="CR87" i="10"/>
  <c r="CU87" i="10"/>
  <c r="CN87" i="10"/>
  <c r="CM87" i="10"/>
  <c r="CW87" i="10" s="1"/>
  <c r="CO87" i="10"/>
  <c r="DT87" i="10" s="1"/>
  <c r="EA85" i="10"/>
  <c r="CP88" i="10"/>
  <c r="DU88" i="10" s="1"/>
  <c r="CT88" i="10"/>
  <c r="DB88" i="10"/>
  <c r="DR88" i="10" s="1"/>
  <c r="DA88" i="10"/>
  <c r="DQ88" i="10" s="1"/>
  <c r="DK88" i="10"/>
  <c r="EA88" i="10" s="1"/>
  <c r="DV85" i="10"/>
  <c r="DZ84" i="10"/>
  <c r="DD88" i="10"/>
  <c r="DT88" i="10" s="1"/>
  <c r="CZ80" i="10"/>
  <c r="DP80" i="10" s="1"/>
  <c r="DJ88" i="10"/>
  <c r="DZ88" i="10" s="1"/>
  <c r="DB86" i="10"/>
  <c r="DR86" i="10" s="1"/>
  <c r="CZ86" i="10"/>
  <c r="DP86" i="10" s="1"/>
  <c r="DF88" i="10"/>
  <c r="DV88" i="10" s="1"/>
  <c r="DV84" i="10"/>
  <c r="EA86" i="10"/>
  <c r="DQ83" i="10"/>
  <c r="DW84" i="10"/>
  <c r="CZ88" i="10"/>
  <c r="DP88" i="10" s="1"/>
  <c r="DH88" i="10"/>
  <c r="DG88" i="10"/>
  <c r="DC88" i="10"/>
  <c r="DS88" i="10" s="1"/>
  <c r="DI88" i="10"/>
  <c r="CZ87" i="10"/>
  <c r="DP87" i="10" s="1"/>
  <c r="DF87" i="10"/>
  <c r="DV87" i="10" s="1"/>
  <c r="DC87" i="10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Y86" i="10" s="1"/>
  <c r="DR85" i="10"/>
  <c r="DQ85" i="10"/>
  <c r="DK87" i="10"/>
  <c r="EA87" i="10" s="1"/>
  <c r="DB87" i="10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CW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CR80" i="10"/>
  <c r="CS80" i="10"/>
  <c r="CO80" i="10"/>
  <c r="DT80" i="10" s="1"/>
  <c r="CM80" i="10"/>
  <c r="CP80" i="10"/>
  <c r="CU80" i="10"/>
  <c r="CV80" i="10"/>
  <c r="EA80" i="10" s="1"/>
  <c r="CT80" i="10"/>
  <c r="DY80" i="10" s="1"/>
  <c r="CN80" i="10"/>
  <c r="DS80" i="10" s="1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W88" i="10" l="1"/>
  <c r="DX88" i="10"/>
  <c r="CW88" i="10"/>
  <c r="DR87" i="10"/>
  <c r="DY88" i="10"/>
  <c r="DS87" i="10"/>
  <c r="DV80" i="10"/>
  <c r="DU80" i="10"/>
  <c r="DW80" i="10"/>
  <c r="DX80" i="10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0" i="10" l="1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B25" i="2"/>
  <c r="A24" i="2"/>
  <c r="T34" i="12"/>
  <c r="B26" i="3"/>
  <c r="A25" i="3"/>
  <c r="BL25" i="3" s="1"/>
  <c r="O17" i="12"/>
  <c r="N17" i="12"/>
  <c r="T11" i="12" l="1"/>
  <c r="B14" i="15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7" i="13"/>
  <c r="I12" i="13"/>
  <c r="J7" i="13"/>
  <c r="J11" i="12"/>
  <c r="J12" i="13" s="1"/>
  <c r="CN82" i="3" l="1"/>
  <c r="CP82" i="3" s="1"/>
  <c r="CF94" i="1" l="1"/>
  <c r="CF89" i="1" l="1"/>
  <c r="CF90" i="1"/>
  <c r="CF92" i="1"/>
  <c r="CF93" i="1"/>
  <c r="CF85" i="1"/>
  <c r="CF81" i="1"/>
  <c r="CF83" i="1"/>
  <c r="CF87" i="1"/>
  <c r="CF86" i="1"/>
  <c r="CF88" i="1"/>
  <c r="CF91" i="1"/>
  <c r="CF75" i="1" l="1"/>
  <c r="CF77" i="1"/>
  <c r="CF82" i="1"/>
  <c r="CF76" i="1"/>
  <c r="CG79" i="2" l="1"/>
  <c r="CG84" i="2"/>
  <c r="CG85" i="2"/>
  <c r="CG78" i="2"/>
  <c r="CF84" i="1"/>
  <c r="CF79" i="1"/>
  <c r="CF78" i="1"/>
  <c r="CF80" i="1"/>
  <c r="CG82" i="2" l="1"/>
  <c r="CG83" i="2"/>
  <c r="CG81" i="2"/>
  <c r="CG80" i="2"/>
  <c r="CF17" i="1" l="1"/>
  <c r="CF2" i="1"/>
  <c r="CF4" i="1"/>
  <c r="CF6" i="1"/>
  <c r="CF13" i="1"/>
  <c r="CF11" i="1"/>
  <c r="CF12" i="1"/>
  <c r="CF16" i="1"/>
  <c r="CF8" i="1"/>
  <c r="CF9" i="1"/>
  <c r="CF3" i="1"/>
  <c r="CF7" i="1"/>
  <c r="CG10" i="2" l="1"/>
  <c r="CG8" i="1"/>
  <c r="CG19" i="2"/>
  <c r="CG17" i="1"/>
  <c r="CG9" i="2"/>
  <c r="CG7" i="1"/>
  <c r="CG6" i="2"/>
  <c r="CG4" i="1"/>
  <c r="CG3" i="1"/>
  <c r="CG5" i="2"/>
  <c r="CG16" i="1"/>
  <c r="CG11" i="1"/>
  <c r="CG11" i="2"/>
  <c r="CG9" i="1"/>
  <c r="CG12" i="1"/>
  <c r="CG14" i="2"/>
  <c r="CG13" i="1"/>
  <c r="CG15" i="2"/>
  <c r="CG94" i="1"/>
  <c r="CG2" i="1"/>
  <c r="CG92" i="1"/>
  <c r="CG86" i="1"/>
  <c r="CG88" i="1"/>
  <c r="CG83" i="1"/>
  <c r="CG89" i="1"/>
  <c r="CG90" i="1"/>
  <c r="CG87" i="1"/>
  <c r="CG85" i="1"/>
  <c r="CG93" i="1"/>
  <c r="CG81" i="1"/>
  <c r="CG91" i="1"/>
  <c r="CG77" i="1"/>
  <c r="CG82" i="1"/>
  <c r="CG76" i="1"/>
  <c r="CG75" i="1"/>
  <c r="CG80" i="1"/>
  <c r="CG79" i="1"/>
  <c r="CG78" i="1"/>
  <c r="CG84" i="1"/>
  <c r="CG6" i="1"/>
  <c r="CF5" i="1" l="1"/>
  <c r="CF26" i="1"/>
  <c r="CF28" i="1"/>
  <c r="CF18" i="1"/>
  <c r="CF24" i="1"/>
  <c r="CF32" i="1"/>
  <c r="CF10" i="1"/>
  <c r="CF22" i="1"/>
  <c r="CF25" i="1"/>
  <c r="CF27" i="1"/>
  <c r="CF30" i="1"/>
  <c r="CF19" i="1"/>
  <c r="CF31" i="1"/>
  <c r="CF29" i="1"/>
  <c r="CF20" i="1"/>
  <c r="CF23" i="1"/>
  <c r="CF14" i="1"/>
  <c r="CF21" i="1"/>
  <c r="CF15" i="1"/>
  <c r="CF33" i="1"/>
  <c r="CG33" i="1" s="1"/>
  <c r="CG29" i="1" l="1"/>
  <c r="CG31" i="2"/>
  <c r="CG23" i="1"/>
  <c r="CG25" i="2"/>
  <c r="CG22" i="2"/>
  <c r="CG20" i="1"/>
  <c r="CG5" i="1"/>
  <c r="CG7" i="2"/>
  <c r="CG8" i="2"/>
  <c r="CG31" i="1"/>
  <c r="CG33" i="2"/>
  <c r="CG14" i="1"/>
  <c r="CG16" i="2"/>
  <c r="CG29" i="2"/>
  <c r="CG27" i="1"/>
  <c r="CG23" i="2"/>
  <c r="CG21" i="1"/>
  <c r="CG35" i="2"/>
  <c r="CG32" i="1"/>
  <c r="CG34" i="2"/>
  <c r="CG15" i="1"/>
  <c r="CG17" i="2"/>
  <c r="CG18" i="2"/>
  <c r="CG26" i="2"/>
  <c r="CG24" i="1"/>
  <c r="CG21" i="2"/>
  <c r="CG19" i="1"/>
  <c r="CG22" i="1"/>
  <c r="CG24" i="2"/>
  <c r="CG28" i="2"/>
  <c r="CG26" i="1"/>
  <c r="CG32" i="2"/>
  <c r="CG30" i="1"/>
  <c r="CG10" i="1"/>
  <c r="CG12" i="2"/>
  <c r="CG13" i="2"/>
  <c r="CG18" i="1"/>
  <c r="CG20" i="2"/>
  <c r="CG27" i="2"/>
  <c r="CG25" i="1"/>
  <c r="CG28" i="1"/>
  <c r="CG30" i="2"/>
  <c r="CF34" i="1"/>
  <c r="CG36" i="2" l="1"/>
  <c r="CG34" i="1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9" i="2" l="1"/>
  <c r="CG57" i="1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<sst xmlns="http://schemas.openxmlformats.org/spreadsheetml/2006/main" count="833" uniqueCount="183">
  <si>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</si>
  <si>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</si>
  <si>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</si>
  <si>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</si>
  <si>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</si>
  <si>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</si>
  <si>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</si>
  <si>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</si>
  <si>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</si>
  <si>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</si>
  <si>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</si>
  <si>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</si>
  <si>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</si>
  <si>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</si>
  <si>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</si>
  <si>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</si>
  <si>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</si>
  <si>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</si>
  <si>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</si>
  <si>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</si>
  <si>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</si>
  <si>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</si>
  <si>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</si>
  <si>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</si>
  <si>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</si>
  <si>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</si>
  <si>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</si>
  <si>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</si>
  <si>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</si>
  <si>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</si>
  <si>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</si>
  <si>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</si>
  <si>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</si>
  <si>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</si>
  <si>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</si>
  <si>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</si>
  <si>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</si>
  <si>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</si>
  <si>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</si>
  <si>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</si>
  <si>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</si>
  <si>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</si>
  <si>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</si>
  <si>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</si>
  <si>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</si>
  <si>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</si>
  <si>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</si>
  <si>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</si>
  <si>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</si>
  <si>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</si>
  <si>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</si>
  <si>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</si>
  <si>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</si>
  <si>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</si>
  <si>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</si>
  <si>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</si>
  <si>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</si>
  <si>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</si>
  <si>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</si>
  <si>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</si>
  <si>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</si>
  <si>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</si>
  <si>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</si>
  <si>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</si>
  <si>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</si>
  <si>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</si>
  <si>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</si>
  <si>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</si>
  <si>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</si>
  <si>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</si>
  <si>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</si>
  <si>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</si>
  <si>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</si>
  <si>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</si>
  <si>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</si>
  <si>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</si>
  <si>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</si>
  <si>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</si>
  <si>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</si>
  <si>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</si>
  <si>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</si>
  <si>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</si>
  <si>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</si>
  <si>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</si>
  <si>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</si>
  <si>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</si>
  <si>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</si>
  <si>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</si>
  <si>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</si>
  <si>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</si>
  <si>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</si>
  <si>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</si>
  <si>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</si>
  <si>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</si>
  <si>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</si>
  <si>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</si>
  <si>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</si>
  <si>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</si>
  <si>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</si>
  <si>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</si>
  <si>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</si>
  <si>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</si>
  <si>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</si>
  <si>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</si>
  <si>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</si>
  <si>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</si>
  <si>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</si>
  <si>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</si>
  <si>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</si>
  <si>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</si>
  <si>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</si>
  <si>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</si>
  <si>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</si>
  <si>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</si>
  <si>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</si>
  <si>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</si>
  <si>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</si>
  <si>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</si>
  <si>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</si>
  <si>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</si>
  <si>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</si>
  <si>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</si>
  <si>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</si>
  <si>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</si>
  <si>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</si>
  <si>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</si>
  <si>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</si>
  <si>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</si>
  <si>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</si>
  <si>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</si>
  <si>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</si>
  <si>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</si>
  <si>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</si>
  <si>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</si>
  <si>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</si>
  <si>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</si>
  <si>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</si>
  <si>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</si>
  <si>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</si>
  <si>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</si>
  <si>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</si>
  <si>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</si>
  <si>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</si>
  <si>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</si>
  <si>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</si>
  <si>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</si>
  <si>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</si>
  <si>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</si>
  <si>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</si>
  <si>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</si>
  <si>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</si>
  <si>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</si>
  <si>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</si>
  <si>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</si>
  <si>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</si>
  <si>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</si>
  <si>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</si>
  <si>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</si>
  <si>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</si>
  <si>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</si>
  <si>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</si>
  <si>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</si>
  <si>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</si>
  <si>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</si>
  <si>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</si>
  <si>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</si>
  <si>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</si>
  <si>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</si>
  <si>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</si>
  <si>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</si>
  <si>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</si>
  <si>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</si>
  <si>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</si>
  <si>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</si>
  <si>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</si>
  <si>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</si>
  <si>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</si>
  <si>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</si>
  <si>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</si>
  <si>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</si>
  <si>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</si>
  <si>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</si>
  <si>
    <t>nivel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</si>
</sst>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0.12890946834927219</c:v>
                </c:pt>
                <c:pt idx="1">
                  <c:v>0.12568217146119265</c:v>
                </c:pt>
                <c:pt idx="2">
                  <c:v>7.7262043891683119E-2</c:v>
                </c:pt>
                <c:pt idx="3">
                  <c:v>0.13638238283029502</c:v>
                </c:pt>
                <c:pt idx="4">
                  <c:v>0.26265326067140227</c:v>
                </c:pt>
                <c:pt idx="5">
                  <c:v>0.20604826075433857</c:v>
                </c:pt>
                <c:pt idx="6">
                  <c:v>0.12518426483712308</c:v>
                </c:pt>
                <c:pt idx="7">
                  <c:v>9.6326392901241453E-2</c:v>
                </c:pt>
                <c:pt idx="8">
                  <c:v>8.3682037427066591E-2</c:v>
                </c:pt>
                <c:pt idx="9">
                  <c:v>4.754241981505114E-2</c:v>
                </c:pt>
                <c:pt idx="10">
                  <c:v>4.6856753036191412E-2</c:v>
                </c:pt>
                <c:pt idx="11">
                  <c:v>4.1034364908771437E-2</c:v>
                </c:pt>
                <c:pt idx="12">
                  <c:v>4.0302499308309425E-2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0.12474611267048985</c:v>
                </c:pt>
                <c:pt idx="1">
                  <c:v>0.12342066294499077</c:v>
                </c:pt>
                <c:pt idx="2">
                  <c:v>7.8880217077648584E-2</c:v>
                </c:pt>
                <c:pt idx="3">
                  <c:v>0.13436359526075203</c:v>
                </c:pt>
                <c:pt idx="4">
                  <c:v>0.25994678680994876</c:v>
                </c:pt>
                <c:pt idx="5">
                  <c:v>0.20723249806440713</c:v>
                </c:pt>
                <c:pt idx="6">
                  <c:v>0.13120897105759477</c:v>
                </c:pt>
                <c:pt idx="7">
                  <c:v>9.9701804542405847E-2</c:v>
                </c:pt>
                <c:pt idx="8">
                  <c:v>8.6302897757939423E-2</c:v>
                </c:pt>
                <c:pt idx="9">
                  <c:v>4.7368963567090638E-2</c:v>
                </c:pt>
                <c:pt idx="10">
                  <c:v>4.7383046249621863E-2</c:v>
                </c:pt>
                <c:pt idx="11">
                  <c:v>4.1368911364718652E-2</c:v>
                </c:pt>
                <c:pt idx="12">
                  <c:v>4.0550069020363066E-2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0.12371162284175963</c:v>
                </c:pt>
                <c:pt idx="1">
                  <c:v>0.12279969217713438</c:v>
                </c:pt>
                <c:pt idx="2">
                  <c:v>7.9280172047813346E-2</c:v>
                </c:pt>
                <c:pt idx="3">
                  <c:v>0.13453232257809788</c:v>
                </c:pt>
                <c:pt idx="4">
                  <c:v>0.25953009172006536</c:v>
                </c:pt>
                <c:pt idx="5">
                  <c:v>0.20714478808248549</c:v>
                </c:pt>
                <c:pt idx="6">
                  <c:v>0.13149545264643425</c:v>
                </c:pt>
                <c:pt idx="7">
                  <c:v>0.10147699883538275</c:v>
                </c:pt>
                <c:pt idx="8">
                  <c:v>8.7554218460784927E-2</c:v>
                </c:pt>
                <c:pt idx="9">
                  <c:v>4.659466729061057E-2</c:v>
                </c:pt>
                <c:pt idx="10">
                  <c:v>4.7776965665590643E-2</c:v>
                </c:pt>
                <c:pt idx="11">
                  <c:v>4.173845168129775E-2</c:v>
                </c:pt>
                <c:pt idx="12">
                  <c:v>4.0223141479852842E-2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0.12207259011651739</c:v>
                </c:pt>
                <c:pt idx="1">
                  <c:v>0.1214203858363414</c:v>
                </c:pt>
                <c:pt idx="2">
                  <c:v>7.9688309718787265E-2</c:v>
                </c:pt>
                <c:pt idx="3">
                  <c:v>0.13289864939109863</c:v>
                </c:pt>
                <c:pt idx="4">
                  <c:v>0.25934546829884431</c:v>
                </c:pt>
                <c:pt idx="5">
                  <c:v>0.20922035535083761</c:v>
                </c:pt>
                <c:pt idx="6">
                  <c:v>0.13528764885807099</c:v>
                </c:pt>
                <c:pt idx="7">
                  <c:v>0.10230300925508584</c:v>
                </c:pt>
                <c:pt idx="8">
                  <c:v>8.7423906678047114E-2</c:v>
                </c:pt>
                <c:pt idx="9">
                  <c:v>4.5583013541945716E-2</c:v>
                </c:pt>
                <c:pt idx="10">
                  <c:v>4.7840113128473805E-2</c:v>
                </c:pt>
                <c:pt idx="11">
                  <c:v>4.1924512378051393E-2</c:v>
                </c:pt>
                <c:pt idx="12">
                  <c:v>4.0788984177828835E-2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0.12078610800266154</c:v>
                </c:pt>
                <c:pt idx="1">
                  <c:v>0.11951165404165809</c:v>
                </c:pt>
                <c:pt idx="2">
                  <c:v>8.0848382783769379E-2</c:v>
                </c:pt>
                <c:pt idx="3">
                  <c:v>0.13136529116970563</c:v>
                </c:pt>
                <c:pt idx="4">
                  <c:v>0.25718817409963202</c:v>
                </c:pt>
                <c:pt idx="5">
                  <c:v>0.2094834834481698</c:v>
                </c:pt>
                <c:pt idx="6">
                  <c:v>0.13729776215973466</c:v>
                </c:pt>
                <c:pt idx="7">
                  <c:v>0.10248097478315965</c:v>
                </c:pt>
                <c:pt idx="8">
                  <c:v>8.9843557441199096E-2</c:v>
                </c:pt>
                <c:pt idx="9">
                  <c:v>4.443933968723135E-2</c:v>
                </c:pt>
                <c:pt idx="10">
                  <c:v>4.845494119481808E-2</c:v>
                </c:pt>
                <c:pt idx="11">
                  <c:v>4.2417565876406771E-2</c:v>
                </c:pt>
                <c:pt idx="12">
                  <c:v>4.1170883516405299E-2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  <c:pt idx="92" formatCode="0.00%">
                  <c:v>4.0302499308309425E-2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  <c:pt idx="92" formatCode="0.00%">
                  <c:v>4.1170883516405299E-2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Interanual'!$EG$91:$EG$103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Salud</c:v>
                </c:pt>
                <c:pt idx="3">
                  <c:v>Restaurantes y hoteles</c:v>
                </c:pt>
                <c:pt idx="4">
                  <c:v>Equipamiento y mantenimiento del hogar</c:v>
                </c:pt>
                <c:pt idx="5">
                  <c:v>Recreación y cultura</c:v>
                </c:pt>
                <c:pt idx="6">
                  <c:v>Educación</c:v>
                </c:pt>
                <c:pt idx="7">
                  <c:v>Bienes y servicios varios</c:v>
                </c:pt>
                <c:pt idx="8">
                  <c:v>Vivienda, agua, electricidad, gas y otros combustibles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Interanual'!$EH$91:$EH$103</c:f>
              <c:numCache>
                <c:formatCode>General</c:formatCode>
                <c:ptCount val="13"/>
                <c:pt idx="0">
                  <c:v>-4.9018726207639247</c:v>
                </c:pt>
                <c:pt idx="1">
                  <c:v>-14.459929012129873</c:v>
                </c:pt>
                <c:pt idx="2">
                  <c:v>-10.457335119620806</c:v>
                </c:pt>
                <c:pt idx="3">
                  <c:v>-10.04091700664604</c:v>
                </c:pt>
                <c:pt idx="4">
                  <c:v>-6.7347082016792257</c:v>
                </c:pt>
                <c:pt idx="5">
                  <c:v>-5.2022293343522445</c:v>
                </c:pt>
                <c:pt idx="6">
                  <c:v>-3.8989231024518136</c:v>
                </c:pt>
                <c:pt idx="7">
                  <c:v>-3.4980666620282239</c:v>
                </c:pt>
                <c:pt idx="8">
                  <c:v>9.8626021713027257E-2</c:v>
                </c:pt>
                <c:pt idx="9">
                  <c:v>0.55675489340940976</c:v>
                </c:pt>
                <c:pt idx="10">
                  <c:v>0.75124983455981464</c:v>
                </c:pt>
                <c:pt idx="11">
                  <c:v>2.8132188629905084</c:v>
                </c:pt>
                <c:pt idx="12">
                  <c:v>45.17038620547153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63F-A3BB-A770649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45504"/>
        <c:axId val="1427150304"/>
      </c:barChart>
      <c:catAx>
        <c:axId val="14271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50304"/>
        <c:crosses val="autoZero"/>
        <c:auto val="1"/>
        <c:lblAlgn val="ctr"/>
        <c:lblOffset val="100"/>
        <c:noMultiLvlLbl val="0"/>
      </c:catAx>
      <c:valAx>
        <c:axId val="1427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  <c:pt idx="80" formatCode="0.0%">
                  <c:v>2.3316502925280576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  <c:pt idx="77" formatCode="0.0%">
                  <c:v>2.7571661871858577</c:v>
                </c:pt>
                <c:pt idx="78" formatCode="0.0%">
                  <c:v>2.7116163844781913</c:v>
                </c:pt>
                <c:pt idx="79" formatCode="0.0%">
                  <c:v>2.6311492885822934</c:v>
                </c:pt>
                <c:pt idx="80" formatCode="0.0%">
                  <c:v>2.3593293635720975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  <c:pt idx="77" formatCode="0.0%">
                  <c:v>2.7652340952372052</c:v>
                </c:pt>
                <c:pt idx="78" formatCode="0.0%">
                  <c:v>2.719043739527605</c:v>
                </c:pt>
                <c:pt idx="79" formatCode="0.0%">
                  <c:v>2.637151261750291</c:v>
                </c:pt>
                <c:pt idx="80" formatCode="0.0%">
                  <c:v>2.3669215790144778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  <c:pt idx="77" formatCode="0.0%">
                  <c:v>2.7728557460507952</c:v>
                </c:pt>
                <c:pt idx="78" formatCode="0.0%">
                  <c:v>2.7230007653170669</c:v>
                </c:pt>
                <c:pt idx="79" formatCode="0.0%">
                  <c:v>2.6410342862748228</c:v>
                </c:pt>
                <c:pt idx="80" formatCode="0.0%">
                  <c:v>2.3772755965593162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  <c:pt idx="80" formatCode="0.0%">
                  <c:v>2.3806690187356976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  <c:pt idx="80" formatCode="0.0%">
                  <c:v>2.3316502925280576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  <c:pt idx="80" formatCode="0.0%">
                  <c:v>2.3806690187356976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Mensual'!$BV$66:$BV$77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0.88089597636835659</c:v>
                </c:pt>
                <c:pt idx="1">
                  <c:v>0.31886865422283694</c:v>
                </c:pt>
                <c:pt idx="2">
                  <c:v>5.7394874581353506E-2</c:v>
                </c:pt>
                <c:pt idx="3">
                  <c:v>-2.9029957323829514E-2</c:v>
                </c:pt>
                <c:pt idx="4">
                  <c:v>-0.14274199471225923</c:v>
                </c:pt>
                <c:pt idx="5">
                  <c:v>-2.4049518724784669E-2</c:v>
                </c:pt>
                <c:pt idx="6">
                  <c:v>0.3007283833388712</c:v>
                </c:pt>
                <c:pt idx="7">
                  <c:v>0.17910178289767131</c:v>
                </c:pt>
                <c:pt idx="8">
                  <c:v>-0.19586621048584885</c:v>
                </c:pt>
                <c:pt idx="9">
                  <c:v>-0.52166607731123982</c:v>
                </c:pt>
                <c:pt idx="10">
                  <c:v>-0.2836395606329436</c:v>
                </c:pt>
                <c:pt idx="11">
                  <c:v>0.25819895548699545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Mensual'!$DB$100:$DB$112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Restaurantes y hoteles</c:v>
                </c:pt>
                <c:pt idx="3">
                  <c:v>Salud</c:v>
                </c:pt>
                <c:pt idx="4">
                  <c:v>Educación</c:v>
                </c:pt>
                <c:pt idx="5">
                  <c:v>Equipamiento y mantenimiento del hogar</c:v>
                </c:pt>
                <c:pt idx="6">
                  <c:v>Recreación y cultura</c:v>
                </c:pt>
                <c:pt idx="7">
                  <c:v>Bienes y servicios varios</c:v>
                </c:pt>
                <c:pt idx="8">
                  <c:v>Bebidas alcohólicas y tabaco</c:v>
                </c:pt>
                <c:pt idx="9">
                  <c:v>Comunicación</c:v>
                </c:pt>
                <c:pt idx="10">
                  <c:v>Prendas de vestir y calzado</c:v>
                </c:pt>
                <c:pt idx="11">
                  <c:v>Vivienda, agua, electricidad, gas y otros combustibles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Mensual'!$DC$100:$DC$112</c:f>
              <c:numCache>
                <c:formatCode>General</c:formatCode>
                <c:ptCount val="13"/>
                <c:pt idx="0" formatCode="0.00">
                  <c:v>-8.6838420809587369E-2</c:v>
                </c:pt>
                <c:pt idx="1">
                  <c:v>-0.35074152002934122</c:v>
                </c:pt>
                <c:pt idx="2">
                  <c:v>-0.18624769828439414</c:v>
                </c:pt>
                <c:pt idx="3">
                  <c:v>-0.18161813770018961</c:v>
                </c:pt>
                <c:pt idx="4">
                  <c:v>-0.11874633878134687</c:v>
                </c:pt>
                <c:pt idx="5">
                  <c:v>-0.11382305013693794</c:v>
                </c:pt>
                <c:pt idx="6">
                  <c:v>-4.5286773137868025E-2</c:v>
                </c:pt>
                <c:pt idx="7">
                  <c:v>-4.3942380775715592E-2</c:v>
                </c:pt>
                <c:pt idx="8">
                  <c:v>9.0532675493704348E-3</c:v>
                </c:pt>
                <c:pt idx="9">
                  <c:v>2.9433977907603159E-2</c:v>
                </c:pt>
                <c:pt idx="10">
                  <c:v>3.1010735672032261E-2</c:v>
                </c:pt>
                <c:pt idx="11">
                  <c:v>0.11337564387544141</c:v>
                </c:pt>
                <c:pt idx="12">
                  <c:v>0.8225877990284105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  <c:pt idx="92" formatCode="0.00%">
                  <c:v>4.0302499308309425E-2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  <c:pt idx="89" formatCode="0.00%">
                  <c:v>4.7368963567090638E-2</c:v>
                </c:pt>
                <c:pt idx="90" formatCode="0.00%">
                  <c:v>4.7383046249621863E-2</c:v>
                </c:pt>
                <c:pt idx="91" formatCode="0.00%">
                  <c:v>4.1368911364718652E-2</c:v>
                </c:pt>
                <c:pt idx="92" formatCode="0.00%">
                  <c:v>4.0550069020363066E-2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  <c:pt idx="89" formatCode="0.00%">
                  <c:v>4.659466729061057E-2</c:v>
                </c:pt>
                <c:pt idx="90" formatCode="0.00%">
                  <c:v>4.7776965665590643E-2</c:v>
                </c:pt>
                <c:pt idx="91" formatCode="0.00%">
                  <c:v>4.173845168129775E-2</c:v>
                </c:pt>
                <c:pt idx="92" formatCode="0.00%">
                  <c:v>4.0223141479852842E-2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  <c:pt idx="89" formatCode="0.00%">
                  <c:v>4.5583013541945716E-2</c:v>
                </c:pt>
                <c:pt idx="90" formatCode="0.00%">
                  <c:v>4.7840113128473805E-2</c:v>
                </c:pt>
                <c:pt idx="91" formatCode="0.00%">
                  <c:v>4.1924512378051393E-2</c:v>
                </c:pt>
                <c:pt idx="92" formatCode="0.00%">
                  <c:v>4.0788984177828835E-2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  <c:pt idx="92" formatCode="0.00%">
                  <c:v>4.1170883516405299E-2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2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2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2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522814</xdr:colOff>
      <xdr:row>99</xdr:row>
      <xdr:rowOff>137663</xdr:rowOff>
    </xdr:from>
    <xdr:to>
      <xdr:col>68</xdr:col>
      <xdr:colOff>265626</xdr:colOff>
      <xdr:row>119</xdr:row>
      <xdr:rowOff>85020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304426</xdr:colOff>
      <xdr:row>98</xdr:row>
      <xdr:rowOff>54082</xdr:rowOff>
    </xdr:from>
    <xdr:to>
      <xdr:col>82</xdr:col>
      <xdr:colOff>7481</xdr:colOff>
      <xdr:row>117</xdr:row>
      <xdr:rowOff>165756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88044</xdr:colOff>
      <xdr:row>96</xdr:row>
      <xdr:rowOff>105685</xdr:rowOff>
    </xdr:from>
    <xdr:to>
      <xdr:col>99</xdr:col>
      <xdr:colOff>19629</xdr:colOff>
      <xdr:row>113</xdr:row>
      <xdr:rowOff>106514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000" cy="6282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138</xdr:col>
      <xdr:colOff>558800</xdr:colOff>
      <xdr:row>87</xdr:row>
      <xdr:rowOff>161925</xdr:rowOff>
    </xdr:from>
    <xdr:to>
      <xdr:col>147</xdr:col>
      <xdr:colOff>0</xdr:colOff>
      <xdr:row>103</xdr:row>
      <xdr:rowOff>60325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5F4B03-2BE3-B8A0-2FD5-ECA634B2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8000" cy="6282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8000" cy="6282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6802.9306640625</v>
          </cell>
          <cell r="E91">
            <v>4855.79736328125</v>
          </cell>
          <cell r="F91">
            <v>5475.15869140625</v>
          </cell>
          <cell r="G91">
            <v>4703.73193359375</v>
          </cell>
          <cell r="H91">
            <v>6022.24560546875</v>
          </cell>
          <cell r="I91">
            <v>6945.54931640625</v>
          </cell>
          <cell r="J91">
            <v>6656.1025390625</v>
          </cell>
          <cell r="K91">
            <v>5358.34814453125</v>
          </cell>
          <cell r="L91">
            <v>5427.7685546875</v>
          </cell>
          <cell r="M91">
            <v>3928.773681640625</v>
          </cell>
          <cell r="N91">
            <v>6260.990234375</v>
          </cell>
          <cell r="O91">
            <v>6255.44775390625</v>
          </cell>
          <cell r="P91">
            <v>6830.14111328125</v>
          </cell>
          <cell r="Q91">
            <v>4839.67236328125</v>
          </cell>
          <cell r="R91">
            <v>5549.0087890625</v>
          </cell>
          <cell r="S91">
            <v>4661.7900390625</v>
          </cell>
          <cell r="T91">
            <v>6031.58056640625</v>
          </cell>
          <cell r="U91">
            <v>6899.193359375</v>
          </cell>
          <cell r="V91">
            <v>6617.537109375</v>
          </cell>
          <cell r="W91">
            <v>5346.07470703125</v>
          </cell>
          <cell r="X91">
            <v>5446.6962890625</v>
          </cell>
          <cell r="Y91">
            <v>4081.9375</v>
          </cell>
          <cell r="Z91">
            <v>6258.73779296875</v>
          </cell>
          <cell r="AA91">
            <v>6201.23681640625</v>
          </cell>
          <cell r="AB91">
            <v>6846.88818359375</v>
          </cell>
          <cell r="AC91">
            <v>4843.64013671875</v>
          </cell>
          <cell r="AD91">
            <v>5585.8193359375</v>
          </cell>
          <cell r="AE91">
            <v>4610.189453125</v>
          </cell>
          <cell r="AF91">
            <v>6026.298828125</v>
          </cell>
          <cell r="AG91">
            <v>6903.970703125</v>
          </cell>
          <cell r="AH91">
            <v>6621.26806640625</v>
          </cell>
          <cell r="AI91">
            <v>5349.80712890625</v>
          </cell>
          <cell r="AJ91">
            <v>5451.76611328125</v>
          </cell>
          <cell r="AK91">
            <v>4124.251953125</v>
          </cell>
          <cell r="AL91">
            <v>6243.2255859375</v>
          </cell>
          <cell r="AM91">
            <v>6172.177734375</v>
          </cell>
          <cell r="AN91">
            <v>6852.8994140625</v>
          </cell>
          <cell r="AO91">
            <v>4841.95703125</v>
          </cell>
          <cell r="AP91">
            <v>5617.640625</v>
          </cell>
          <cell r="AQ91">
            <v>4608.73876953125</v>
          </cell>
          <cell r="AR91">
            <v>6029.37939453125</v>
          </cell>
          <cell r="AS91">
            <v>6787.9658203125</v>
          </cell>
          <cell r="AT91">
            <v>6569.51416015625</v>
          </cell>
          <cell r="AU91">
            <v>5319.5849609375</v>
          </cell>
          <cell r="AV91">
            <v>5480.8896484375</v>
          </cell>
          <cell r="AW91">
            <v>4077.22802734375</v>
          </cell>
          <cell r="AX91">
            <v>6230.90283203125</v>
          </cell>
          <cell r="AY91">
            <v>6177.0498046875</v>
          </cell>
          <cell r="AZ91">
            <v>6866.5029296875</v>
          </cell>
          <cell r="BA91">
            <v>4831.43212890625</v>
          </cell>
          <cell r="BB91">
            <v>5664.12255859375</v>
          </cell>
          <cell r="BC91">
            <v>4608.04541015625</v>
          </cell>
          <cell r="BD91">
            <v>6047.09765625</v>
          </cell>
          <cell r="BE91">
            <v>6694.64208984375</v>
          </cell>
          <cell r="BF91">
            <v>6524.3935546875</v>
          </cell>
          <cell r="BG91">
            <v>5315.50244140625</v>
          </cell>
          <cell r="BH91">
            <v>5521.861328125</v>
          </cell>
          <cell r="BI91">
            <v>4242.40771484375</v>
          </cell>
          <cell r="BJ91">
            <v>6212.65576171875</v>
          </cell>
          <cell r="BK91">
            <v>6138.51904296875</v>
          </cell>
          <cell r="BL91">
            <v>6145.5068359375</v>
          </cell>
          <cell r="BM91">
            <v>6097.56884765625</v>
          </cell>
          <cell r="BN91">
            <v>6097.99609375</v>
          </cell>
          <cell r="BO91">
            <v>6075.7802734375</v>
          </cell>
          <cell r="BP91">
            <v>6020.81591796875</v>
          </cell>
          <cell r="BQ91">
            <v>6841.5263671875</v>
          </cell>
          <cell r="BR91">
            <v>4840.451171875</v>
          </cell>
          <cell r="BS91">
            <v>5593.88427734375</v>
          </cell>
          <cell r="BT91">
            <v>4628.1484375</v>
          </cell>
          <cell r="BU91">
            <v>6035.92041015625</v>
          </cell>
          <cell r="BV91">
            <v>6794.169921875</v>
          </cell>
          <cell r="BW91">
            <v>6576.076171875</v>
          </cell>
          <cell r="BX91">
            <v>5333.25146484375</v>
          </cell>
          <cell r="BY91">
            <v>5480.90673828125</v>
          </cell>
          <cell r="BZ91">
            <v>4142.4267578125</v>
          </cell>
          <cell r="CA91">
            <v>6231.298828125</v>
          </cell>
          <cell r="CB91">
            <v>6173.01025390625</v>
          </cell>
          <cell r="CC91">
            <v>6073.849609375</v>
          </cell>
          <cell r="CD91">
            <v>6073.849609375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7057.197265625</v>
          </cell>
          <cell r="E92">
            <v>4952.21142578125</v>
          </cell>
          <cell r="F92">
            <v>5646.7509765625</v>
          </cell>
          <cell r="G92">
            <v>5434.9140625</v>
          </cell>
          <cell r="H92">
            <v>6140.1962890625</v>
          </cell>
          <cell r="I92">
            <v>7274.53271484375</v>
          </cell>
          <cell r="J92">
            <v>6909.81640625</v>
          </cell>
          <cell r="K92">
            <v>5641.10888671875</v>
          </cell>
          <cell r="L92">
            <v>5724.8193359375</v>
          </cell>
          <cell r="M92">
            <v>4262.4970703125</v>
          </cell>
          <cell r="N92">
            <v>6636.70654296875</v>
          </cell>
          <cell r="O92">
            <v>6413.8486328125</v>
          </cell>
          <cell r="P92">
            <v>7081.50439453125</v>
          </cell>
          <cell r="Q92">
            <v>4935.884765625</v>
          </cell>
          <cell r="R92">
            <v>5718.51318359375</v>
          </cell>
          <cell r="S92">
            <v>5357.873046875</v>
          </cell>
          <cell r="T92">
            <v>6145.24951171875</v>
          </cell>
          <cell r="U92">
            <v>7226.55078125</v>
          </cell>
          <cell r="V92">
            <v>6873.7802734375</v>
          </cell>
          <cell r="W92">
            <v>5629.52880859375</v>
          </cell>
          <cell r="X92">
            <v>5746.63818359375</v>
          </cell>
          <cell r="Y92">
            <v>4416.76220703125</v>
          </cell>
          <cell r="Z92">
            <v>6640.64599609375</v>
          </cell>
          <cell r="AA92">
            <v>6366.93408203125</v>
          </cell>
          <cell r="AB92">
            <v>7097.4833984375</v>
          </cell>
          <cell r="AC92">
            <v>4939.5419921875</v>
          </cell>
          <cell r="AD92">
            <v>5755.46044921875</v>
          </cell>
          <cell r="AE92">
            <v>5278.9404296875</v>
          </cell>
          <cell r="AF92">
            <v>6140.3203125</v>
          </cell>
          <cell r="AG92">
            <v>7229.37158203125</v>
          </cell>
          <cell r="AH92">
            <v>6883.10498046875</v>
          </cell>
          <cell r="AI92">
            <v>5632.6015625</v>
          </cell>
          <cell r="AJ92">
            <v>5754.07958984375</v>
          </cell>
          <cell r="AK92">
            <v>4462.45361328125</v>
          </cell>
          <cell r="AL92">
            <v>6636.66357421875</v>
          </cell>
          <cell r="AM92">
            <v>6340.974609375</v>
          </cell>
          <cell r="AN92">
            <v>7101.84521484375</v>
          </cell>
          <cell r="AO92">
            <v>4938.17333984375</v>
          </cell>
          <cell r="AP92">
            <v>5784.62451171875</v>
          </cell>
          <cell r="AQ92">
            <v>5266.18603515625</v>
          </cell>
          <cell r="AR92">
            <v>6143.087890625</v>
          </cell>
          <cell r="AS92">
            <v>7110.79052734375</v>
          </cell>
          <cell r="AT92">
            <v>6828.73583984375</v>
          </cell>
          <cell r="AU92">
            <v>5599.0390625</v>
          </cell>
          <cell r="AV92">
            <v>5781.30517578125</v>
          </cell>
          <cell r="AW92">
            <v>4412.4423828125</v>
          </cell>
          <cell r="AX92">
            <v>6629.447265625</v>
          </cell>
          <cell r="AY92">
            <v>6347.267578125</v>
          </cell>
          <cell r="AZ92">
            <v>7107.7646484375</v>
          </cell>
          <cell r="BA92">
            <v>4927.79638671875</v>
          </cell>
          <cell r="BB92">
            <v>5828.8671875</v>
          </cell>
          <cell r="BC92">
            <v>5236.28564453125</v>
          </cell>
          <cell r="BD92">
            <v>6156.16796875</v>
          </cell>
          <cell r="BE92">
            <v>7014.35205078125</v>
          </cell>
          <cell r="BF92">
            <v>6784.24609375</v>
          </cell>
          <cell r="BG92">
            <v>5592.98681640625</v>
          </cell>
          <cell r="BH92">
            <v>5822.75048828125</v>
          </cell>
          <cell r="BI92">
            <v>4586.14453125</v>
          </cell>
          <cell r="BJ92">
            <v>6624.08935546875</v>
          </cell>
          <cell r="BK92">
            <v>6313.095703125</v>
          </cell>
          <cell r="BL92">
            <v>6433.46533203125</v>
          </cell>
          <cell r="BM92">
            <v>6386.490234375</v>
          </cell>
          <cell r="BN92">
            <v>6389.33984375</v>
          </cell>
          <cell r="BO92">
            <v>6366.4462890625</v>
          </cell>
          <cell r="BP92">
            <v>6312.55419921875</v>
          </cell>
          <cell r="BQ92">
            <v>7090.46875</v>
          </cell>
          <cell r="BR92">
            <v>4936.68359375</v>
          </cell>
          <cell r="BS92">
            <v>5761.77880859375</v>
          </cell>
          <cell r="BT92">
            <v>5292.5947265625</v>
          </cell>
          <cell r="BU92">
            <v>6148.12158203125</v>
          </cell>
          <cell r="BV92">
            <v>7117.14794921875</v>
          </cell>
          <cell r="BW92">
            <v>6835.04736328125</v>
          </cell>
          <cell r="BX92">
            <v>5613.84228515625</v>
          </cell>
          <cell r="BY92">
            <v>5781.3857421875</v>
          </cell>
          <cell r="BZ92">
            <v>4481.4140625</v>
          </cell>
          <cell r="CA92">
            <v>6630.38916015625</v>
          </cell>
          <cell r="CB92">
            <v>6342.81640625</v>
          </cell>
          <cell r="CC92">
            <v>6364.38037109375</v>
          </cell>
          <cell r="CD92">
            <v>6364.3798828125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7303.6015625</v>
          </cell>
          <cell r="E93">
            <v>5279.1328125</v>
          </cell>
          <cell r="F93">
            <v>5795.65673828125</v>
          </cell>
          <cell r="G93">
            <v>5833.48681640625</v>
          </cell>
          <cell r="H93">
            <v>6318.1083984375</v>
          </cell>
          <cell r="I93">
            <v>7692.240234375</v>
          </cell>
          <cell r="J93">
            <v>7101.75927734375</v>
          </cell>
          <cell r="K93">
            <v>5871.8017578125</v>
          </cell>
          <cell r="L93">
            <v>6005.98828125</v>
          </cell>
          <cell r="M93">
            <v>4454.998046875</v>
          </cell>
          <cell r="N93">
            <v>7054.35986328125</v>
          </cell>
          <cell r="O93">
            <v>6642.09912109375</v>
          </cell>
          <cell r="P93">
            <v>7336.8447265625</v>
          </cell>
          <cell r="Q93">
            <v>5263.29638671875</v>
          </cell>
          <cell r="R93">
            <v>5861.8662109375</v>
          </cell>
          <cell r="S93">
            <v>5705.06982421875</v>
          </cell>
          <cell r="T93">
            <v>6317.89697265625</v>
          </cell>
          <cell r="U93">
            <v>7642.2822265625</v>
          </cell>
          <cell r="V93">
            <v>7064.349609375</v>
          </cell>
          <cell r="W93">
            <v>5856.7509765625</v>
          </cell>
          <cell r="X93">
            <v>6027.57275390625</v>
          </cell>
          <cell r="Y93">
            <v>4580.69677734375</v>
          </cell>
          <cell r="Z93">
            <v>7068.634765625</v>
          </cell>
          <cell r="AA93">
            <v>6589.77294921875</v>
          </cell>
          <cell r="AB93">
            <v>7359.25830078125</v>
          </cell>
          <cell r="AC93">
            <v>5266.2822265625</v>
          </cell>
          <cell r="AD93">
            <v>5896.63037109375</v>
          </cell>
          <cell r="AE93">
            <v>5593.5654296875</v>
          </cell>
          <cell r="AF93">
            <v>6317.765625</v>
          </cell>
          <cell r="AG93">
            <v>7652.06982421875</v>
          </cell>
          <cell r="AH93">
            <v>7075.7333984375</v>
          </cell>
          <cell r="AI93">
            <v>5857.2451171875</v>
          </cell>
          <cell r="AJ93">
            <v>6035.5712890625</v>
          </cell>
          <cell r="AK93">
            <v>4617.02685546875</v>
          </cell>
          <cell r="AL93">
            <v>7064.0048828125</v>
          </cell>
          <cell r="AM93">
            <v>6560.74755859375</v>
          </cell>
          <cell r="AN93">
            <v>7367.70068359375</v>
          </cell>
          <cell r="AO93">
            <v>5264.75244140625</v>
          </cell>
          <cell r="AP93">
            <v>5923.62158203125</v>
          </cell>
          <cell r="AQ93">
            <v>5575.42578125</v>
          </cell>
          <cell r="AR93">
            <v>6320.45849609375</v>
          </cell>
          <cell r="AS93">
            <v>7527.193359375</v>
          </cell>
          <cell r="AT93">
            <v>7011.796875</v>
          </cell>
          <cell r="AU93">
            <v>5825.11767578125</v>
          </cell>
          <cell r="AV93">
            <v>6057.5439453125</v>
          </cell>
          <cell r="AW93">
            <v>4565.85791015625</v>
          </cell>
          <cell r="AX93">
            <v>7063.05224609375</v>
          </cell>
          <cell r="AY93">
            <v>6567.8837890625</v>
          </cell>
          <cell r="AZ93">
            <v>7379.86572265625</v>
          </cell>
          <cell r="BA93">
            <v>5254.634765625</v>
          </cell>
          <cell r="BB93">
            <v>5964.97265625</v>
          </cell>
          <cell r="BC93">
            <v>5525.12255859375</v>
          </cell>
          <cell r="BD93">
            <v>6323.31201171875</v>
          </cell>
          <cell r="BE93">
            <v>7428.32666015625</v>
          </cell>
          <cell r="BF93">
            <v>6956.97998046875</v>
          </cell>
          <cell r="BG93">
            <v>5817.0107421875</v>
          </cell>
          <cell r="BH93">
            <v>6093.005859375</v>
          </cell>
          <cell r="BI93">
            <v>4721.55615234375</v>
          </cell>
          <cell r="BJ93">
            <v>7057.7255859375</v>
          </cell>
          <cell r="BK93">
            <v>6530.4775390625</v>
          </cell>
          <cell r="BL93">
            <v>6697.45849609375</v>
          </cell>
          <cell r="BM93">
            <v>6650.6923828125</v>
          </cell>
          <cell r="BN93">
            <v>6656.02099609375</v>
          </cell>
          <cell r="BO93">
            <v>6633.3564453125</v>
          </cell>
          <cell r="BP93">
            <v>6580.3173828125</v>
          </cell>
          <cell r="BQ93">
            <v>7351.4580078125</v>
          </cell>
          <cell r="BR93">
            <v>5263.5712890625</v>
          </cell>
          <cell r="BS93">
            <v>5902.44873046875</v>
          </cell>
          <cell r="BT93">
            <v>5612.396484375</v>
          </cell>
          <cell r="BU93">
            <v>6320.703125</v>
          </cell>
          <cell r="BV93">
            <v>7533.63818359375</v>
          </cell>
          <cell r="BW93">
            <v>7017.8017578125</v>
          </cell>
          <cell r="BX93">
            <v>5839.77001953125</v>
          </cell>
          <cell r="BY93">
            <v>6057.4453125</v>
          </cell>
          <cell r="BZ93">
            <v>4631.685546875</v>
          </cell>
          <cell r="CA93">
            <v>7061.044921875</v>
          </cell>
          <cell r="CB93">
            <v>6563.15087890625</v>
          </cell>
          <cell r="CC93">
            <v>6630.7490234375</v>
          </cell>
          <cell r="CD93">
            <v>6630.7490234375</v>
          </cell>
        </row>
        <row r="94">
          <cell r="A94">
            <v>45505</v>
          </cell>
          <cell r="B94">
            <v>8</v>
          </cell>
          <cell r="C94">
            <v>2024</v>
          </cell>
          <cell r="D94">
            <v>7577.3876953125</v>
          </cell>
          <cell r="E94">
            <v>5452.94140625</v>
          </cell>
          <cell r="F94">
            <v>5905.86572265625</v>
          </cell>
          <cell r="G94">
            <v>6279.48486328125</v>
          </cell>
          <cell r="H94">
            <v>6570.56982421875</v>
          </cell>
          <cell r="I94">
            <v>8005.5537109375</v>
          </cell>
          <cell r="J94">
            <v>7428.26123046875</v>
          </cell>
          <cell r="K94">
            <v>6196.94921875</v>
          </cell>
          <cell r="L94">
            <v>6207.4443359375</v>
          </cell>
          <cell r="M94">
            <v>4751.16015625</v>
          </cell>
          <cell r="N94">
            <v>7408.1943359375</v>
          </cell>
          <cell r="O94">
            <v>6768.939453125</v>
          </cell>
          <cell r="P94">
            <v>7602.2724609375</v>
          </cell>
          <cell r="Q94">
            <v>5436.09130859375</v>
          </cell>
          <cell r="R94">
            <v>5973.18017578125</v>
          </cell>
          <cell r="S94">
            <v>6124.06298828125</v>
          </cell>
          <cell r="T94">
            <v>6570.89697265625</v>
          </cell>
          <cell r="U94">
            <v>7955.24462890625</v>
          </cell>
          <cell r="V94">
            <v>7402.04931640625</v>
          </cell>
          <cell r="W94">
            <v>6176.087890625</v>
          </cell>
          <cell r="X94">
            <v>6226.18994140625</v>
          </cell>
          <cell r="Y94">
            <v>4893.40576171875</v>
          </cell>
          <cell r="Z94">
            <v>7416.80224609375</v>
          </cell>
          <cell r="AA94">
            <v>6726.28564453125</v>
          </cell>
          <cell r="AB94">
            <v>7618.08447265625</v>
          </cell>
          <cell r="AC94">
            <v>5440.31103515625</v>
          </cell>
          <cell r="AD94">
            <v>6007.9384765625</v>
          </cell>
          <cell r="AE94">
            <v>5990.1044921875</v>
          </cell>
          <cell r="AF94">
            <v>6573.3896484375</v>
          </cell>
          <cell r="AG94">
            <v>7964.46240234375</v>
          </cell>
          <cell r="AH94">
            <v>7414.4658203125</v>
          </cell>
          <cell r="AI94">
            <v>6174.8876953125</v>
          </cell>
          <cell r="AJ94">
            <v>6235.04150390625</v>
          </cell>
          <cell r="AK94">
            <v>4935.19677734375</v>
          </cell>
          <cell r="AL94">
            <v>7405.3251953125</v>
          </cell>
          <cell r="AM94">
            <v>6701.99658203125</v>
          </cell>
          <cell r="AN94">
            <v>7622.6103515625</v>
          </cell>
          <cell r="AO94">
            <v>5438.7734375</v>
          </cell>
          <cell r="AP94">
            <v>6035.0048828125</v>
          </cell>
          <cell r="AQ94">
            <v>5962.99365234375</v>
          </cell>
          <cell r="AR94">
            <v>6576.0078125</v>
          </cell>
          <cell r="AS94">
            <v>7838.310546875</v>
          </cell>
          <cell r="AT94">
            <v>7364.7333984375</v>
          </cell>
          <cell r="AU94">
            <v>6139.87646484375</v>
          </cell>
          <cell r="AV94">
            <v>6251.34326171875</v>
          </cell>
          <cell r="AW94">
            <v>4883.44140625</v>
          </cell>
          <cell r="AX94">
            <v>7405.6015625</v>
          </cell>
          <cell r="AY94">
            <v>6710.578125</v>
          </cell>
          <cell r="AZ94">
            <v>7625.80029296875</v>
          </cell>
          <cell r="BA94">
            <v>5428.59423828125</v>
          </cell>
          <cell r="BB94">
            <v>6075.759765625</v>
          </cell>
          <cell r="BC94">
            <v>5899.45068359375</v>
          </cell>
          <cell r="BD94">
            <v>6576.447265625</v>
          </cell>
          <cell r="BE94">
            <v>7738.90771484375</v>
          </cell>
          <cell r="BF94">
            <v>7317.52783203125</v>
          </cell>
          <cell r="BG94">
            <v>6126.2197265625</v>
          </cell>
          <cell r="BH94">
            <v>6280.001953125</v>
          </cell>
          <cell r="BI94">
            <v>5056.57763671875</v>
          </cell>
          <cell r="BJ94">
            <v>7394.83251953125</v>
          </cell>
          <cell r="BK94">
            <v>6679.51953125</v>
          </cell>
          <cell r="BL94">
            <v>6967.3828125</v>
          </cell>
          <cell r="BM94">
            <v>6920.37841796875</v>
          </cell>
          <cell r="BN94">
            <v>6923.7470703125</v>
          </cell>
          <cell r="BO94">
            <v>6903.92431640625</v>
          </cell>
          <cell r="BP94">
            <v>6851.23486328125</v>
          </cell>
          <cell r="BQ94">
            <v>7610.48046875</v>
          </cell>
          <cell r="BR94">
            <v>5437.31787109375</v>
          </cell>
          <cell r="BS94">
            <v>6013.47314453125</v>
          </cell>
          <cell r="BT94">
            <v>6008.9150390625</v>
          </cell>
          <cell r="BU94">
            <v>6574.662109375</v>
          </cell>
          <cell r="BV94">
            <v>7845.12939453125</v>
          </cell>
          <cell r="BW94">
            <v>7366.7060546875</v>
          </cell>
          <cell r="BX94">
            <v>6155.455078125</v>
          </cell>
          <cell r="BY94">
            <v>6251.1357421875</v>
          </cell>
          <cell r="BZ94">
            <v>4954.333984375</v>
          </cell>
          <cell r="CA94">
            <v>7402.779296875</v>
          </cell>
          <cell r="CB94">
            <v>6705.5390625</v>
          </cell>
          <cell r="CC94">
            <v>6900.7119140625</v>
          </cell>
          <cell r="CD94">
            <v>6900.7119140625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Chart1"/>
      <sheetName val="Cuadro1"/>
      <sheetName val="Figura1"/>
      <sheetName val="Cuadro2"/>
      <sheetName val="LinePlot"/>
      <sheetName val="Subyacente1y"/>
      <sheetName val="Revisión SA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Chart17"/>
      <sheetName val="Chart18"/>
      <sheetName val="Chart19"/>
      <sheetName val="Promedios anu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  <row r="95">
          <cell r="DC95">
            <v>6082.0488110356901</v>
          </cell>
        </row>
        <row r="96">
          <cell r="DC96">
            <v>6371.3901627365685</v>
          </cell>
        </row>
        <row r="97">
          <cell r="DC97">
            <v>6638.807289850839</v>
          </cell>
        </row>
        <row r="98">
          <cell r="DC98">
            <v>6907.0013672351879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  <sheetData sheetId="29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  <row r="95">
          <cell r="CD95">
            <v>2.6350461681994566</v>
          </cell>
        </row>
        <row r="96">
          <cell r="CD96">
            <v>2.3680168016944898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4"/>
  <sheetViews>
    <sheetView zoomScale="71" workbookViewId="0">
      <pane xSplit="3" ySplit="1" topLeftCell="D59" activePane="bottomRight" state="frozen"/>
      <selection pane="topRight" activeCell="D1" sqref="D1"/>
      <selection pane="bottomLeft" activeCell="A2" sqref="A2"/>
      <selection pane="bottomRight" activeCell="A94" sqref="A94:XFD94"/>
    </sheetView>
  </sheetViews>
  <sheetFormatPr baseColWidth="10" defaultColWidth="14.44140625" defaultRowHeight="14.4" x14ac:dyDescent="0.3"/>
  <cols>
    <col min="1" max="3" width="14.441406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3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3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3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3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3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3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3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  <row r="91" spans="1:85" x14ac:dyDescent="0.3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6802.9306640625</v>
      </c>
      <c r="E91">
        <f>+[1]Sheet1!E91</f>
        <v>4855.79736328125</v>
      </c>
      <c r="F91">
        <f>+[1]Sheet1!F91</f>
        <v>5475.15869140625</v>
      </c>
      <c r="G91">
        <f>+[1]Sheet1!G91</f>
        <v>4703.73193359375</v>
      </c>
      <c r="H91">
        <f>+[1]Sheet1!H91</f>
        <v>6022.24560546875</v>
      </c>
      <c r="I91">
        <f>+[1]Sheet1!I91</f>
        <v>6945.54931640625</v>
      </c>
      <c r="J91">
        <f>+[1]Sheet1!J91</f>
        <v>6656.1025390625</v>
      </c>
      <c r="K91">
        <f>+[1]Sheet1!K91</f>
        <v>5358.34814453125</v>
      </c>
      <c r="L91">
        <f>+[1]Sheet1!L91</f>
        <v>5427.7685546875</v>
      </c>
      <c r="M91">
        <f>+[1]Sheet1!M91</f>
        <v>3928.773681640625</v>
      </c>
      <c r="N91">
        <f>+[1]Sheet1!N91</f>
        <v>6260.990234375</v>
      </c>
      <c r="O91">
        <f>+[1]Sheet1!O91</f>
        <v>6255.44775390625</v>
      </c>
      <c r="P91">
        <f>+[1]Sheet1!P91</f>
        <v>6830.14111328125</v>
      </c>
      <c r="Q91">
        <f>+[1]Sheet1!Q91</f>
        <v>4839.67236328125</v>
      </c>
      <c r="R91">
        <f>+[1]Sheet1!R91</f>
        <v>5549.0087890625</v>
      </c>
      <c r="S91">
        <f>+[1]Sheet1!S91</f>
        <v>4661.7900390625</v>
      </c>
      <c r="T91">
        <f>+[1]Sheet1!T91</f>
        <v>6031.58056640625</v>
      </c>
      <c r="U91">
        <f>+[1]Sheet1!U91</f>
        <v>6899.193359375</v>
      </c>
      <c r="V91">
        <f>+[1]Sheet1!V91</f>
        <v>6617.537109375</v>
      </c>
      <c r="W91">
        <f>+[1]Sheet1!W91</f>
        <v>5346.07470703125</v>
      </c>
      <c r="X91">
        <f>+[1]Sheet1!X91</f>
        <v>5446.6962890625</v>
      </c>
      <c r="Y91">
        <f>+[1]Sheet1!Y91</f>
        <v>4081.9375</v>
      </c>
      <c r="Z91">
        <f>+[1]Sheet1!Z91</f>
        <v>6258.73779296875</v>
      </c>
      <c r="AA91">
        <f>+[1]Sheet1!AA91</f>
        <v>6201.23681640625</v>
      </c>
      <c r="AB91">
        <f>+[1]Sheet1!AB91</f>
        <v>6846.88818359375</v>
      </c>
      <c r="AC91">
        <f>+[1]Sheet1!AC91</f>
        <v>4843.64013671875</v>
      </c>
      <c r="AD91">
        <f>+[1]Sheet1!AD91</f>
        <v>5585.8193359375</v>
      </c>
      <c r="AE91">
        <f>+[1]Sheet1!AE91</f>
        <v>4610.189453125</v>
      </c>
      <c r="AF91">
        <f>+[1]Sheet1!AF91</f>
        <v>6026.298828125</v>
      </c>
      <c r="AG91">
        <f>+[1]Sheet1!AG91</f>
        <v>6903.970703125</v>
      </c>
      <c r="AH91">
        <f>+[1]Sheet1!AH91</f>
        <v>6621.26806640625</v>
      </c>
      <c r="AI91">
        <f>+[1]Sheet1!AI91</f>
        <v>5349.80712890625</v>
      </c>
      <c r="AJ91">
        <f>+[1]Sheet1!AJ91</f>
        <v>5451.76611328125</v>
      </c>
      <c r="AK91">
        <f>+[1]Sheet1!AK91</f>
        <v>4124.251953125</v>
      </c>
      <c r="AL91">
        <f>+[1]Sheet1!AL91</f>
        <v>6243.2255859375</v>
      </c>
      <c r="AM91">
        <f>+[1]Sheet1!AM91</f>
        <v>6172.177734375</v>
      </c>
      <c r="AN91">
        <f>+[1]Sheet1!AN91</f>
        <v>6852.8994140625</v>
      </c>
      <c r="AO91">
        <f>+[1]Sheet1!AO91</f>
        <v>4841.95703125</v>
      </c>
      <c r="AP91">
        <f>+[1]Sheet1!AP91</f>
        <v>5617.640625</v>
      </c>
      <c r="AQ91">
        <f>+[1]Sheet1!AQ91</f>
        <v>4608.73876953125</v>
      </c>
      <c r="AR91">
        <f>+[1]Sheet1!AR91</f>
        <v>6029.37939453125</v>
      </c>
      <c r="AS91">
        <f>+[1]Sheet1!AS91</f>
        <v>6787.9658203125</v>
      </c>
      <c r="AT91">
        <f>+[1]Sheet1!AT91</f>
        <v>6569.51416015625</v>
      </c>
      <c r="AU91">
        <f>+[1]Sheet1!AU91</f>
        <v>5319.5849609375</v>
      </c>
      <c r="AV91">
        <f>+[1]Sheet1!AV91</f>
        <v>5480.8896484375</v>
      </c>
      <c r="AW91">
        <f>+[1]Sheet1!AW91</f>
        <v>4077.22802734375</v>
      </c>
      <c r="AX91">
        <f>+[1]Sheet1!AX91</f>
        <v>6230.90283203125</v>
      </c>
      <c r="AY91">
        <f>+[1]Sheet1!AY91</f>
        <v>6177.0498046875</v>
      </c>
      <c r="AZ91">
        <f>+[1]Sheet1!AZ91</f>
        <v>6866.5029296875</v>
      </c>
      <c r="BA91">
        <f>+[1]Sheet1!BA91</f>
        <v>4831.43212890625</v>
      </c>
      <c r="BB91">
        <f>+[1]Sheet1!BB91</f>
        <v>5664.12255859375</v>
      </c>
      <c r="BC91">
        <f>+[1]Sheet1!BC91</f>
        <v>4608.04541015625</v>
      </c>
      <c r="BD91">
        <f>+[1]Sheet1!BD91</f>
        <v>6047.09765625</v>
      </c>
      <c r="BE91">
        <f>+[1]Sheet1!BE91</f>
        <v>6694.64208984375</v>
      </c>
      <c r="BF91">
        <f>+[1]Sheet1!BF91</f>
        <v>6524.3935546875</v>
      </c>
      <c r="BG91">
        <f>+[1]Sheet1!BG91</f>
        <v>5315.50244140625</v>
      </c>
      <c r="BH91">
        <f>+[1]Sheet1!BH91</f>
        <v>5521.861328125</v>
      </c>
      <c r="BI91">
        <f>+[1]Sheet1!BI91</f>
        <v>4242.40771484375</v>
      </c>
      <c r="BJ91">
        <f>+[1]Sheet1!BJ91</f>
        <v>6212.65576171875</v>
      </c>
      <c r="BK91">
        <f>+[1]Sheet1!BK91</f>
        <v>6138.51904296875</v>
      </c>
      <c r="BL91">
        <f>+[1]Sheet1!BL91</f>
        <v>6145.5068359375</v>
      </c>
      <c r="BM91">
        <f>+[1]Sheet1!BM91</f>
        <v>6097.56884765625</v>
      </c>
      <c r="BN91">
        <f>+[1]Sheet1!BN91</f>
        <v>6097.99609375</v>
      </c>
      <c r="BO91">
        <f>+[1]Sheet1!BO91</f>
        <v>6075.7802734375</v>
      </c>
      <c r="BP91">
        <f>+[1]Sheet1!BP91</f>
        <v>6020.81591796875</v>
      </c>
      <c r="BQ91">
        <f>+[1]Sheet1!BQ91</f>
        <v>6841.5263671875</v>
      </c>
      <c r="BR91">
        <f>+[1]Sheet1!BR91</f>
        <v>4840.451171875</v>
      </c>
      <c r="BS91">
        <f>+[1]Sheet1!BS91</f>
        <v>5593.88427734375</v>
      </c>
      <c r="BT91">
        <f>+[1]Sheet1!BT91</f>
        <v>4628.1484375</v>
      </c>
      <c r="BU91">
        <f>+[1]Sheet1!BU91</f>
        <v>6035.92041015625</v>
      </c>
      <c r="BV91">
        <f>+[1]Sheet1!BV91</f>
        <v>6794.169921875</v>
      </c>
      <c r="BW91">
        <f>+[1]Sheet1!BW91</f>
        <v>6576.076171875</v>
      </c>
      <c r="BX91">
        <f>+[1]Sheet1!BX91</f>
        <v>5333.25146484375</v>
      </c>
      <c r="BY91">
        <f>+[1]Sheet1!BY91</f>
        <v>5480.90673828125</v>
      </c>
      <c r="BZ91">
        <f>+[1]Sheet1!BZ91</f>
        <v>4142.4267578125</v>
      </c>
      <c r="CA91">
        <f>+[1]Sheet1!CA91</f>
        <v>6231.298828125</v>
      </c>
      <c r="CB91">
        <f>+[1]Sheet1!CB91</f>
        <v>6173.01025390625</v>
      </c>
      <c r="CC91">
        <f>+[1]Sheet1!CC91</f>
        <v>6073.849609375</v>
      </c>
      <c r="CD91">
        <f>+[1]Sheet1!CD91</f>
        <v>6073.849609375</v>
      </c>
      <c r="CF91">
        <f ca="1">+[2]IPCse!DC95</f>
        <v>6082.0488110356901</v>
      </c>
      <c r="CG91">
        <f t="shared" ref="CG91" ca="1" si="13">+CF91/$CF$2*100</f>
        <v>6077.1173536957094</v>
      </c>
    </row>
    <row r="92" spans="1:85" x14ac:dyDescent="0.3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7057.197265625</v>
      </c>
      <c r="E92">
        <f>+[1]Sheet1!E92</f>
        <v>4952.21142578125</v>
      </c>
      <c r="F92">
        <f>+[1]Sheet1!F92</f>
        <v>5646.7509765625</v>
      </c>
      <c r="G92">
        <f>+[1]Sheet1!G92</f>
        <v>5434.9140625</v>
      </c>
      <c r="H92">
        <f>+[1]Sheet1!H92</f>
        <v>6140.1962890625</v>
      </c>
      <c r="I92">
        <f>+[1]Sheet1!I92</f>
        <v>7274.53271484375</v>
      </c>
      <c r="J92">
        <f>+[1]Sheet1!J92</f>
        <v>6909.81640625</v>
      </c>
      <c r="K92">
        <f>+[1]Sheet1!K92</f>
        <v>5641.10888671875</v>
      </c>
      <c r="L92">
        <f>+[1]Sheet1!L92</f>
        <v>5724.8193359375</v>
      </c>
      <c r="M92">
        <f>+[1]Sheet1!M92</f>
        <v>4262.4970703125</v>
      </c>
      <c r="N92">
        <f>+[1]Sheet1!N92</f>
        <v>6636.70654296875</v>
      </c>
      <c r="O92">
        <f>+[1]Sheet1!O92</f>
        <v>6413.8486328125</v>
      </c>
      <c r="P92">
        <f>+[1]Sheet1!P92</f>
        <v>7081.50439453125</v>
      </c>
      <c r="Q92">
        <f>+[1]Sheet1!Q92</f>
        <v>4935.884765625</v>
      </c>
      <c r="R92">
        <f>+[1]Sheet1!R92</f>
        <v>5718.51318359375</v>
      </c>
      <c r="S92">
        <f>+[1]Sheet1!S92</f>
        <v>5357.873046875</v>
      </c>
      <c r="T92">
        <f>+[1]Sheet1!T92</f>
        <v>6145.24951171875</v>
      </c>
      <c r="U92">
        <f>+[1]Sheet1!U92</f>
        <v>7226.55078125</v>
      </c>
      <c r="V92">
        <f>+[1]Sheet1!V92</f>
        <v>6873.7802734375</v>
      </c>
      <c r="W92">
        <f>+[1]Sheet1!W92</f>
        <v>5629.52880859375</v>
      </c>
      <c r="X92">
        <f>+[1]Sheet1!X92</f>
        <v>5746.63818359375</v>
      </c>
      <c r="Y92">
        <f>+[1]Sheet1!Y92</f>
        <v>4416.76220703125</v>
      </c>
      <c r="Z92">
        <f>+[1]Sheet1!Z92</f>
        <v>6640.64599609375</v>
      </c>
      <c r="AA92">
        <f>+[1]Sheet1!AA92</f>
        <v>6366.93408203125</v>
      </c>
      <c r="AB92">
        <f>+[1]Sheet1!AB92</f>
        <v>7097.4833984375</v>
      </c>
      <c r="AC92">
        <f>+[1]Sheet1!AC92</f>
        <v>4939.5419921875</v>
      </c>
      <c r="AD92">
        <f>+[1]Sheet1!AD92</f>
        <v>5755.46044921875</v>
      </c>
      <c r="AE92">
        <f>+[1]Sheet1!AE92</f>
        <v>5278.9404296875</v>
      </c>
      <c r="AF92">
        <f>+[1]Sheet1!AF92</f>
        <v>6140.3203125</v>
      </c>
      <c r="AG92">
        <f>+[1]Sheet1!AG92</f>
        <v>7229.37158203125</v>
      </c>
      <c r="AH92">
        <f>+[1]Sheet1!AH92</f>
        <v>6883.10498046875</v>
      </c>
      <c r="AI92">
        <f>+[1]Sheet1!AI92</f>
        <v>5632.6015625</v>
      </c>
      <c r="AJ92">
        <f>+[1]Sheet1!AJ92</f>
        <v>5754.07958984375</v>
      </c>
      <c r="AK92">
        <f>+[1]Sheet1!AK92</f>
        <v>4462.45361328125</v>
      </c>
      <c r="AL92">
        <f>+[1]Sheet1!AL92</f>
        <v>6636.66357421875</v>
      </c>
      <c r="AM92">
        <f>+[1]Sheet1!AM92</f>
        <v>6340.974609375</v>
      </c>
      <c r="AN92">
        <f>+[1]Sheet1!AN92</f>
        <v>7101.84521484375</v>
      </c>
      <c r="AO92">
        <f>+[1]Sheet1!AO92</f>
        <v>4938.17333984375</v>
      </c>
      <c r="AP92">
        <f>+[1]Sheet1!AP92</f>
        <v>5784.62451171875</v>
      </c>
      <c r="AQ92">
        <f>+[1]Sheet1!AQ92</f>
        <v>5266.18603515625</v>
      </c>
      <c r="AR92">
        <f>+[1]Sheet1!AR92</f>
        <v>6143.087890625</v>
      </c>
      <c r="AS92">
        <f>+[1]Sheet1!AS92</f>
        <v>7110.79052734375</v>
      </c>
      <c r="AT92">
        <f>+[1]Sheet1!AT92</f>
        <v>6828.73583984375</v>
      </c>
      <c r="AU92">
        <f>+[1]Sheet1!AU92</f>
        <v>5599.0390625</v>
      </c>
      <c r="AV92">
        <f>+[1]Sheet1!AV92</f>
        <v>5781.30517578125</v>
      </c>
      <c r="AW92">
        <f>+[1]Sheet1!AW92</f>
        <v>4412.4423828125</v>
      </c>
      <c r="AX92">
        <f>+[1]Sheet1!AX92</f>
        <v>6629.447265625</v>
      </c>
      <c r="AY92">
        <f>+[1]Sheet1!AY92</f>
        <v>6347.267578125</v>
      </c>
      <c r="AZ92">
        <f>+[1]Sheet1!AZ92</f>
        <v>7107.7646484375</v>
      </c>
      <c r="BA92">
        <f>+[1]Sheet1!BA92</f>
        <v>4927.79638671875</v>
      </c>
      <c r="BB92">
        <f>+[1]Sheet1!BB92</f>
        <v>5828.8671875</v>
      </c>
      <c r="BC92">
        <f>+[1]Sheet1!BC92</f>
        <v>5236.28564453125</v>
      </c>
      <c r="BD92">
        <f>+[1]Sheet1!BD92</f>
        <v>6156.16796875</v>
      </c>
      <c r="BE92">
        <f>+[1]Sheet1!BE92</f>
        <v>7014.35205078125</v>
      </c>
      <c r="BF92">
        <f>+[1]Sheet1!BF92</f>
        <v>6784.24609375</v>
      </c>
      <c r="BG92">
        <f>+[1]Sheet1!BG92</f>
        <v>5592.98681640625</v>
      </c>
      <c r="BH92">
        <f>+[1]Sheet1!BH92</f>
        <v>5822.75048828125</v>
      </c>
      <c r="BI92">
        <f>+[1]Sheet1!BI92</f>
        <v>4586.14453125</v>
      </c>
      <c r="BJ92">
        <f>+[1]Sheet1!BJ92</f>
        <v>6624.08935546875</v>
      </c>
      <c r="BK92">
        <f>+[1]Sheet1!BK92</f>
        <v>6313.095703125</v>
      </c>
      <c r="BL92">
        <f>+[1]Sheet1!BL92</f>
        <v>6433.46533203125</v>
      </c>
      <c r="BM92">
        <f>+[1]Sheet1!BM92</f>
        <v>6386.490234375</v>
      </c>
      <c r="BN92">
        <f>+[1]Sheet1!BN92</f>
        <v>6389.33984375</v>
      </c>
      <c r="BO92">
        <f>+[1]Sheet1!BO92</f>
        <v>6366.4462890625</v>
      </c>
      <c r="BP92">
        <f>+[1]Sheet1!BP92</f>
        <v>6312.55419921875</v>
      </c>
      <c r="BQ92">
        <f>+[1]Sheet1!BQ92</f>
        <v>7090.46875</v>
      </c>
      <c r="BR92">
        <f>+[1]Sheet1!BR92</f>
        <v>4936.68359375</v>
      </c>
      <c r="BS92">
        <f>+[1]Sheet1!BS92</f>
        <v>5761.77880859375</v>
      </c>
      <c r="BT92">
        <f>+[1]Sheet1!BT92</f>
        <v>5292.5947265625</v>
      </c>
      <c r="BU92">
        <f>+[1]Sheet1!BU92</f>
        <v>6148.12158203125</v>
      </c>
      <c r="BV92">
        <f>+[1]Sheet1!BV92</f>
        <v>7117.14794921875</v>
      </c>
      <c r="BW92">
        <f>+[1]Sheet1!BW92</f>
        <v>6835.04736328125</v>
      </c>
      <c r="BX92">
        <f>+[1]Sheet1!BX92</f>
        <v>5613.84228515625</v>
      </c>
      <c r="BY92">
        <f>+[1]Sheet1!BY92</f>
        <v>5781.3857421875</v>
      </c>
      <c r="BZ92">
        <f>+[1]Sheet1!BZ92</f>
        <v>4481.4140625</v>
      </c>
      <c r="CA92">
        <f>+[1]Sheet1!CA92</f>
        <v>6630.38916015625</v>
      </c>
      <c r="CB92">
        <f>+[1]Sheet1!CB92</f>
        <v>6342.81640625</v>
      </c>
      <c r="CC92">
        <f>+[1]Sheet1!CC92</f>
        <v>6364.38037109375</v>
      </c>
      <c r="CD92">
        <f>+[1]Sheet1!CD92</f>
        <v>6364.3798828125</v>
      </c>
      <c r="CF92">
        <f ca="1">+[2]IPCse!DC96</f>
        <v>6371.3901627365685</v>
      </c>
      <c r="CG92">
        <f t="shared" ref="CG92" ca="1" si="14">+CF92/$CF$2*100</f>
        <v>6366.2241011411897</v>
      </c>
    </row>
    <row r="93" spans="1:85" x14ac:dyDescent="0.3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7303.6015625</v>
      </c>
      <c r="E93">
        <f>+[1]Sheet1!E93</f>
        <v>5279.1328125</v>
      </c>
      <c r="F93">
        <f>+[1]Sheet1!F93</f>
        <v>5795.65673828125</v>
      </c>
      <c r="G93">
        <f>+[1]Sheet1!G93</f>
        <v>5833.48681640625</v>
      </c>
      <c r="H93">
        <f>+[1]Sheet1!H93</f>
        <v>6318.1083984375</v>
      </c>
      <c r="I93">
        <f>+[1]Sheet1!I93</f>
        <v>7692.240234375</v>
      </c>
      <c r="J93">
        <f>+[1]Sheet1!J93</f>
        <v>7101.75927734375</v>
      </c>
      <c r="K93">
        <f>+[1]Sheet1!K93</f>
        <v>5871.8017578125</v>
      </c>
      <c r="L93">
        <f>+[1]Sheet1!L93</f>
        <v>6005.98828125</v>
      </c>
      <c r="M93">
        <f>+[1]Sheet1!M93</f>
        <v>4454.998046875</v>
      </c>
      <c r="N93">
        <f>+[1]Sheet1!N93</f>
        <v>7054.35986328125</v>
      </c>
      <c r="O93">
        <f>+[1]Sheet1!O93</f>
        <v>6642.09912109375</v>
      </c>
      <c r="P93">
        <f>+[1]Sheet1!P93</f>
        <v>7336.8447265625</v>
      </c>
      <c r="Q93">
        <f>+[1]Sheet1!Q93</f>
        <v>5263.29638671875</v>
      </c>
      <c r="R93">
        <f>+[1]Sheet1!R93</f>
        <v>5861.8662109375</v>
      </c>
      <c r="S93">
        <f>+[1]Sheet1!S93</f>
        <v>5705.06982421875</v>
      </c>
      <c r="T93">
        <f>+[1]Sheet1!T93</f>
        <v>6317.89697265625</v>
      </c>
      <c r="U93">
        <f>+[1]Sheet1!U93</f>
        <v>7642.2822265625</v>
      </c>
      <c r="V93">
        <f>+[1]Sheet1!V93</f>
        <v>7064.349609375</v>
      </c>
      <c r="W93">
        <f>+[1]Sheet1!W93</f>
        <v>5856.7509765625</v>
      </c>
      <c r="X93">
        <f>+[1]Sheet1!X93</f>
        <v>6027.57275390625</v>
      </c>
      <c r="Y93">
        <f>+[1]Sheet1!Y93</f>
        <v>4580.69677734375</v>
      </c>
      <c r="Z93">
        <f>+[1]Sheet1!Z93</f>
        <v>7068.634765625</v>
      </c>
      <c r="AA93">
        <f>+[1]Sheet1!AA93</f>
        <v>6589.77294921875</v>
      </c>
      <c r="AB93">
        <f>+[1]Sheet1!AB93</f>
        <v>7359.25830078125</v>
      </c>
      <c r="AC93">
        <f>+[1]Sheet1!AC93</f>
        <v>5266.2822265625</v>
      </c>
      <c r="AD93">
        <f>+[1]Sheet1!AD93</f>
        <v>5896.63037109375</v>
      </c>
      <c r="AE93">
        <f>+[1]Sheet1!AE93</f>
        <v>5593.5654296875</v>
      </c>
      <c r="AF93">
        <f>+[1]Sheet1!AF93</f>
        <v>6317.765625</v>
      </c>
      <c r="AG93">
        <f>+[1]Sheet1!AG93</f>
        <v>7652.06982421875</v>
      </c>
      <c r="AH93">
        <f>+[1]Sheet1!AH93</f>
        <v>7075.7333984375</v>
      </c>
      <c r="AI93">
        <f>+[1]Sheet1!AI93</f>
        <v>5857.2451171875</v>
      </c>
      <c r="AJ93">
        <f>+[1]Sheet1!AJ93</f>
        <v>6035.5712890625</v>
      </c>
      <c r="AK93">
        <f>+[1]Sheet1!AK93</f>
        <v>4617.02685546875</v>
      </c>
      <c r="AL93">
        <f>+[1]Sheet1!AL93</f>
        <v>7064.0048828125</v>
      </c>
      <c r="AM93">
        <f>+[1]Sheet1!AM93</f>
        <v>6560.74755859375</v>
      </c>
      <c r="AN93">
        <f>+[1]Sheet1!AN93</f>
        <v>7367.70068359375</v>
      </c>
      <c r="AO93">
        <f>+[1]Sheet1!AO93</f>
        <v>5264.75244140625</v>
      </c>
      <c r="AP93">
        <f>+[1]Sheet1!AP93</f>
        <v>5923.62158203125</v>
      </c>
      <c r="AQ93">
        <f>+[1]Sheet1!AQ93</f>
        <v>5575.42578125</v>
      </c>
      <c r="AR93">
        <f>+[1]Sheet1!AR93</f>
        <v>6320.45849609375</v>
      </c>
      <c r="AS93">
        <f>+[1]Sheet1!AS93</f>
        <v>7527.193359375</v>
      </c>
      <c r="AT93">
        <f>+[1]Sheet1!AT93</f>
        <v>7011.796875</v>
      </c>
      <c r="AU93">
        <f>+[1]Sheet1!AU93</f>
        <v>5825.11767578125</v>
      </c>
      <c r="AV93">
        <f>+[1]Sheet1!AV93</f>
        <v>6057.5439453125</v>
      </c>
      <c r="AW93">
        <f>+[1]Sheet1!AW93</f>
        <v>4565.85791015625</v>
      </c>
      <c r="AX93">
        <f>+[1]Sheet1!AX93</f>
        <v>7063.05224609375</v>
      </c>
      <c r="AY93">
        <f>+[1]Sheet1!AY93</f>
        <v>6567.8837890625</v>
      </c>
      <c r="AZ93">
        <f>+[1]Sheet1!AZ93</f>
        <v>7379.86572265625</v>
      </c>
      <c r="BA93">
        <f>+[1]Sheet1!BA93</f>
        <v>5254.634765625</v>
      </c>
      <c r="BB93">
        <f>+[1]Sheet1!BB93</f>
        <v>5964.97265625</v>
      </c>
      <c r="BC93">
        <f>+[1]Sheet1!BC93</f>
        <v>5525.12255859375</v>
      </c>
      <c r="BD93">
        <f>+[1]Sheet1!BD93</f>
        <v>6323.31201171875</v>
      </c>
      <c r="BE93">
        <f>+[1]Sheet1!BE93</f>
        <v>7428.32666015625</v>
      </c>
      <c r="BF93">
        <f>+[1]Sheet1!BF93</f>
        <v>6956.97998046875</v>
      </c>
      <c r="BG93">
        <f>+[1]Sheet1!BG93</f>
        <v>5817.0107421875</v>
      </c>
      <c r="BH93">
        <f>+[1]Sheet1!BH93</f>
        <v>6093.005859375</v>
      </c>
      <c r="BI93">
        <f>+[1]Sheet1!BI93</f>
        <v>4721.55615234375</v>
      </c>
      <c r="BJ93">
        <f>+[1]Sheet1!BJ93</f>
        <v>7057.7255859375</v>
      </c>
      <c r="BK93">
        <f>+[1]Sheet1!BK93</f>
        <v>6530.4775390625</v>
      </c>
      <c r="BL93">
        <f>+[1]Sheet1!BL93</f>
        <v>6697.45849609375</v>
      </c>
      <c r="BM93">
        <f>+[1]Sheet1!BM93</f>
        <v>6650.6923828125</v>
      </c>
      <c r="BN93">
        <f>+[1]Sheet1!BN93</f>
        <v>6656.02099609375</v>
      </c>
      <c r="BO93">
        <f>+[1]Sheet1!BO93</f>
        <v>6633.3564453125</v>
      </c>
      <c r="BP93">
        <f>+[1]Sheet1!BP93</f>
        <v>6580.3173828125</v>
      </c>
      <c r="BQ93">
        <f>+[1]Sheet1!BQ93</f>
        <v>7351.4580078125</v>
      </c>
      <c r="BR93">
        <f>+[1]Sheet1!BR93</f>
        <v>5263.5712890625</v>
      </c>
      <c r="BS93">
        <f>+[1]Sheet1!BS93</f>
        <v>5902.44873046875</v>
      </c>
      <c r="BT93">
        <f>+[1]Sheet1!BT93</f>
        <v>5612.396484375</v>
      </c>
      <c r="BU93">
        <f>+[1]Sheet1!BU93</f>
        <v>6320.703125</v>
      </c>
      <c r="BV93">
        <f>+[1]Sheet1!BV93</f>
        <v>7533.63818359375</v>
      </c>
      <c r="BW93">
        <f>+[1]Sheet1!BW93</f>
        <v>7017.8017578125</v>
      </c>
      <c r="BX93">
        <f>+[1]Sheet1!BX93</f>
        <v>5839.77001953125</v>
      </c>
      <c r="BY93">
        <f>+[1]Sheet1!BY93</f>
        <v>6057.4453125</v>
      </c>
      <c r="BZ93">
        <f>+[1]Sheet1!BZ93</f>
        <v>4631.685546875</v>
      </c>
      <c r="CA93">
        <f>+[1]Sheet1!CA93</f>
        <v>7061.044921875</v>
      </c>
      <c r="CB93">
        <f>+[1]Sheet1!CB93</f>
        <v>6563.15087890625</v>
      </c>
      <c r="CC93">
        <f>+[1]Sheet1!CC93</f>
        <v>6630.7490234375</v>
      </c>
      <c r="CD93">
        <f>+[1]Sheet1!CD93</f>
        <v>6630.7490234375</v>
      </c>
      <c r="CF93">
        <f ca="1">+[2]IPCse!DC97</f>
        <v>6638.807289850839</v>
      </c>
      <c r="CG93">
        <f t="shared" ref="CG93" ca="1" si="15">+CF93/$CF$2*100</f>
        <v>6633.4244006377749</v>
      </c>
    </row>
    <row r="94" spans="1:85" x14ac:dyDescent="0.3">
      <c r="A94" s="2">
        <f>+[1]Sheet1!A94</f>
        <v>45505</v>
      </c>
      <c r="B94" s="1">
        <f>+[1]Sheet1!B94</f>
        <v>8</v>
      </c>
      <c r="C94" s="1">
        <f>+[1]Sheet1!C94</f>
        <v>2024</v>
      </c>
      <c r="D94">
        <f>+[1]Sheet1!D94</f>
        <v>7577.3876953125</v>
      </c>
      <c r="E94">
        <f>+[1]Sheet1!E94</f>
        <v>5452.94140625</v>
      </c>
      <c r="F94">
        <f>+[1]Sheet1!F94</f>
        <v>5905.86572265625</v>
      </c>
      <c r="G94">
        <f>+[1]Sheet1!G94</f>
        <v>6279.48486328125</v>
      </c>
      <c r="H94">
        <f>+[1]Sheet1!H94</f>
        <v>6570.56982421875</v>
      </c>
      <c r="I94">
        <f>+[1]Sheet1!I94</f>
        <v>8005.5537109375</v>
      </c>
      <c r="J94">
        <f>+[1]Sheet1!J94</f>
        <v>7428.26123046875</v>
      </c>
      <c r="K94">
        <f>+[1]Sheet1!K94</f>
        <v>6196.94921875</v>
      </c>
      <c r="L94">
        <f>+[1]Sheet1!L94</f>
        <v>6207.4443359375</v>
      </c>
      <c r="M94">
        <f>+[1]Sheet1!M94</f>
        <v>4751.16015625</v>
      </c>
      <c r="N94">
        <f>+[1]Sheet1!N94</f>
        <v>7408.1943359375</v>
      </c>
      <c r="O94">
        <f>+[1]Sheet1!O94</f>
        <v>6768.939453125</v>
      </c>
      <c r="P94">
        <f>+[1]Sheet1!P94</f>
        <v>7602.2724609375</v>
      </c>
      <c r="Q94">
        <f>+[1]Sheet1!Q94</f>
        <v>5436.09130859375</v>
      </c>
      <c r="R94">
        <f>+[1]Sheet1!R94</f>
        <v>5973.18017578125</v>
      </c>
      <c r="S94">
        <f>+[1]Sheet1!S94</f>
        <v>6124.06298828125</v>
      </c>
      <c r="T94">
        <f>+[1]Sheet1!T94</f>
        <v>6570.89697265625</v>
      </c>
      <c r="U94">
        <f>+[1]Sheet1!U94</f>
        <v>7955.24462890625</v>
      </c>
      <c r="V94">
        <f>+[1]Sheet1!V94</f>
        <v>7402.04931640625</v>
      </c>
      <c r="W94">
        <f>+[1]Sheet1!W94</f>
        <v>6176.087890625</v>
      </c>
      <c r="X94">
        <f>+[1]Sheet1!X94</f>
        <v>6226.18994140625</v>
      </c>
      <c r="Y94">
        <f>+[1]Sheet1!Y94</f>
        <v>4893.40576171875</v>
      </c>
      <c r="Z94">
        <f>+[1]Sheet1!Z94</f>
        <v>7416.80224609375</v>
      </c>
      <c r="AA94">
        <f>+[1]Sheet1!AA94</f>
        <v>6726.28564453125</v>
      </c>
      <c r="AB94">
        <f>+[1]Sheet1!AB94</f>
        <v>7618.08447265625</v>
      </c>
      <c r="AC94">
        <f>+[1]Sheet1!AC94</f>
        <v>5440.31103515625</v>
      </c>
      <c r="AD94">
        <f>+[1]Sheet1!AD94</f>
        <v>6007.9384765625</v>
      </c>
      <c r="AE94">
        <f>+[1]Sheet1!AE94</f>
        <v>5990.1044921875</v>
      </c>
      <c r="AF94">
        <f>+[1]Sheet1!AF94</f>
        <v>6573.3896484375</v>
      </c>
      <c r="AG94">
        <f>+[1]Sheet1!AG94</f>
        <v>7964.46240234375</v>
      </c>
      <c r="AH94">
        <f>+[1]Sheet1!AH94</f>
        <v>7414.4658203125</v>
      </c>
      <c r="AI94">
        <f>+[1]Sheet1!AI94</f>
        <v>6174.8876953125</v>
      </c>
      <c r="AJ94">
        <f>+[1]Sheet1!AJ94</f>
        <v>6235.04150390625</v>
      </c>
      <c r="AK94">
        <f>+[1]Sheet1!AK94</f>
        <v>4935.19677734375</v>
      </c>
      <c r="AL94">
        <f>+[1]Sheet1!AL94</f>
        <v>7405.3251953125</v>
      </c>
      <c r="AM94">
        <f>+[1]Sheet1!AM94</f>
        <v>6701.99658203125</v>
      </c>
      <c r="AN94">
        <f>+[1]Sheet1!AN94</f>
        <v>7622.6103515625</v>
      </c>
      <c r="AO94">
        <f>+[1]Sheet1!AO94</f>
        <v>5438.7734375</v>
      </c>
      <c r="AP94">
        <f>+[1]Sheet1!AP94</f>
        <v>6035.0048828125</v>
      </c>
      <c r="AQ94">
        <f>+[1]Sheet1!AQ94</f>
        <v>5962.99365234375</v>
      </c>
      <c r="AR94">
        <f>+[1]Sheet1!AR94</f>
        <v>6576.0078125</v>
      </c>
      <c r="AS94">
        <f>+[1]Sheet1!AS94</f>
        <v>7838.310546875</v>
      </c>
      <c r="AT94">
        <f>+[1]Sheet1!AT94</f>
        <v>7364.7333984375</v>
      </c>
      <c r="AU94">
        <f>+[1]Sheet1!AU94</f>
        <v>6139.87646484375</v>
      </c>
      <c r="AV94">
        <f>+[1]Sheet1!AV94</f>
        <v>6251.34326171875</v>
      </c>
      <c r="AW94">
        <f>+[1]Sheet1!AW94</f>
        <v>4883.44140625</v>
      </c>
      <c r="AX94">
        <f>+[1]Sheet1!AX94</f>
        <v>7405.6015625</v>
      </c>
      <c r="AY94">
        <f>+[1]Sheet1!AY94</f>
        <v>6710.578125</v>
      </c>
      <c r="AZ94">
        <f>+[1]Sheet1!AZ94</f>
        <v>7625.80029296875</v>
      </c>
      <c r="BA94">
        <f>+[1]Sheet1!BA94</f>
        <v>5428.59423828125</v>
      </c>
      <c r="BB94">
        <f>+[1]Sheet1!BB94</f>
        <v>6075.759765625</v>
      </c>
      <c r="BC94">
        <f>+[1]Sheet1!BC94</f>
        <v>5899.45068359375</v>
      </c>
      <c r="BD94">
        <f>+[1]Sheet1!BD94</f>
        <v>6576.447265625</v>
      </c>
      <c r="BE94">
        <f>+[1]Sheet1!BE94</f>
        <v>7738.90771484375</v>
      </c>
      <c r="BF94">
        <f>+[1]Sheet1!BF94</f>
        <v>7317.52783203125</v>
      </c>
      <c r="BG94">
        <f>+[1]Sheet1!BG94</f>
        <v>6126.2197265625</v>
      </c>
      <c r="BH94">
        <f>+[1]Sheet1!BH94</f>
        <v>6280.001953125</v>
      </c>
      <c r="BI94">
        <f>+[1]Sheet1!BI94</f>
        <v>5056.57763671875</v>
      </c>
      <c r="BJ94">
        <f>+[1]Sheet1!BJ94</f>
        <v>7394.83251953125</v>
      </c>
      <c r="BK94">
        <f>+[1]Sheet1!BK94</f>
        <v>6679.51953125</v>
      </c>
      <c r="BL94">
        <f>+[1]Sheet1!BL94</f>
        <v>6967.3828125</v>
      </c>
      <c r="BM94">
        <f>+[1]Sheet1!BM94</f>
        <v>6920.37841796875</v>
      </c>
      <c r="BN94">
        <f>+[1]Sheet1!BN94</f>
        <v>6923.7470703125</v>
      </c>
      <c r="BO94">
        <f>+[1]Sheet1!BO94</f>
        <v>6903.92431640625</v>
      </c>
      <c r="BP94">
        <f>+[1]Sheet1!BP94</f>
        <v>6851.23486328125</v>
      </c>
      <c r="BQ94">
        <f>+[1]Sheet1!BQ94</f>
        <v>7610.48046875</v>
      </c>
      <c r="BR94">
        <f>+[1]Sheet1!BR94</f>
        <v>5437.31787109375</v>
      </c>
      <c r="BS94">
        <f>+[1]Sheet1!BS94</f>
        <v>6013.47314453125</v>
      </c>
      <c r="BT94">
        <f>+[1]Sheet1!BT94</f>
        <v>6008.9150390625</v>
      </c>
      <c r="BU94">
        <f>+[1]Sheet1!BU94</f>
        <v>6574.662109375</v>
      </c>
      <c r="BV94">
        <f>+[1]Sheet1!BV94</f>
        <v>7845.12939453125</v>
      </c>
      <c r="BW94">
        <f>+[1]Sheet1!BW94</f>
        <v>7366.7060546875</v>
      </c>
      <c r="BX94">
        <f>+[1]Sheet1!BX94</f>
        <v>6155.455078125</v>
      </c>
      <c r="BY94">
        <f>+[1]Sheet1!BY94</f>
        <v>6251.1357421875</v>
      </c>
      <c r="BZ94">
        <f>+[1]Sheet1!BZ94</f>
        <v>4954.333984375</v>
      </c>
      <c r="CA94">
        <f>+[1]Sheet1!CA94</f>
        <v>7402.779296875</v>
      </c>
      <c r="CB94">
        <f>+[1]Sheet1!CB94</f>
        <v>6705.5390625</v>
      </c>
      <c r="CC94">
        <f>+[1]Sheet1!CC94</f>
        <v>6900.7119140625</v>
      </c>
      <c r="CD94">
        <f>+[1]Sheet1!CD94</f>
        <v>6900.7119140625</v>
      </c>
      <c r="CF94">
        <f ca="1">+[2]IPCse!DC98</f>
        <v>6907.0013672351879</v>
      </c>
      <c r="CG94">
        <f t="shared" ref="CG94" ca="1" si="16">+CF94/$CF$2*100</f>
        <v>6901.4010204362767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6"/>
  <sheetViews>
    <sheetView tabSelected="1" zoomScale="104" zoomScaleNormal="130" workbookViewId="0">
      <pane xSplit="3" ySplit="3" topLeftCell="BL64" activePane="bottomRight" state="frozen"/>
      <selection pane="topRight" activeCell="D1" sqref="D1"/>
      <selection pane="bottomLeft" activeCell="A4" sqref="A4"/>
      <selection pane="bottomRight" activeCell="BU96" sqref="BU96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  <col min="97" max="108" width="11.6640625" bestFit="1" customWidth="1"/>
    <col min="109" max="109" width="13.33203125" bestFit="1" customWidth="1"/>
  </cols>
  <sheetData>
    <row r="1" spans="1:108" s="18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48" x14ac:dyDescent="0.3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3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3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3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3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3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3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3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3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3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3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3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3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3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3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3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3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3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3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3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3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3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3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3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3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3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3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3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3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3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3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3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3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3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3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3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3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3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3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3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3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3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3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3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3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3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3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3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3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3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3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3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3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3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3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3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3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3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3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3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3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3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3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3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3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3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3">
      <c r="A69" s="2">
        <f t="shared" si="6"/>
        <v>44682</v>
      </c>
      <c r="B69" s="1">
        <f t="shared" ref="B69:B96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3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3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3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3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3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3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3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3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3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3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3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3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3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3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3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3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3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3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3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3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3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3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 t="shared" ref="CS91:CS96" si="59">+D91-AZ91</f>
        <v>-8.0784286726578447E-3</v>
      </c>
      <c r="CT91" s="3">
        <f t="shared" ref="CT91:DC91" si="60">+E91-BA91</f>
        <v>1.2035369468565982E-4</v>
      </c>
      <c r="CU91" s="3">
        <f t="shared" si="60"/>
        <v>-2.4582575682943197E-3</v>
      </c>
      <c r="CV91" s="3">
        <f t="shared" si="60"/>
        <v>-9.4153223187398716E-3</v>
      </c>
      <c r="CW91" s="3">
        <f t="shared" si="60"/>
        <v>8.3560556445316791E-6</v>
      </c>
      <c r="CX91" s="3">
        <f t="shared" si="60"/>
        <v>-4.1557877069042792E-3</v>
      </c>
      <c r="CY91" s="3">
        <f t="shared" si="60"/>
        <v>1.0833180697362943E-2</v>
      </c>
      <c r="CZ91" s="3">
        <f t="shared" si="60"/>
        <v>-3.5002857382040453E-3</v>
      </c>
      <c r="DA91" s="3">
        <f t="shared" si="60"/>
        <v>-3.1733889123417569E-3</v>
      </c>
      <c r="DB91" s="3">
        <f t="shared" si="60"/>
        <v>1.918315221461131E-2</v>
      </c>
      <c r="DC91" s="3">
        <f t="shared" si="60"/>
        <v>2.7714581767024349E-4</v>
      </c>
      <c r="DD91" s="3">
        <f t="shared" ref="DD91" si="61">+O91-BK91</f>
        <v>-1.6020124035198702E-3</v>
      </c>
      <c r="DE91" s="3"/>
    </row>
    <row r="92" spans="1:109" x14ac:dyDescent="0.3">
      <c r="A92" s="2">
        <f t="shared" ref="A92" si="62">+DATE(C92,B92,1)</f>
        <v>45383</v>
      </c>
      <c r="B92" s="1">
        <f t="shared" si="7"/>
        <v>4</v>
      </c>
      <c r="C92" s="1">
        <f t="shared" ref="C92" si="63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4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 t="shared" si="59"/>
        <v>1.1963638098653195E-3</v>
      </c>
      <c r="CT92" s="3">
        <f t="shared" ref="CT92" si="65">+E92-BA92</f>
        <v>-5.6477569750912338E-4</v>
      </c>
      <c r="CU92" s="3">
        <f t="shared" ref="CU92" si="66">+F92-BB92</f>
        <v>2.0205270153326182E-3</v>
      </c>
      <c r="CV92" s="3">
        <f t="shared" ref="CV92" si="67">+G92-BC92</f>
        <v>-4.575486855237676E-2</v>
      </c>
      <c r="CW92" s="3">
        <f t="shared" ref="CW92" si="68">+H92-BD92</f>
        <v>-3.1874976353656326E-3</v>
      </c>
      <c r="CX92" s="3">
        <f t="shared" ref="CX92" si="69">+I92-BE92</f>
        <v>-3.1734526476725478E-3</v>
      </c>
      <c r="CY92" s="3">
        <f t="shared" ref="CY92" si="70">+J92-BF92</f>
        <v>2.4179634034937614E-4</v>
      </c>
      <c r="CZ92" s="3">
        <f t="shared" ref="CZ92" si="71">+K92-BG92</f>
        <v>3.3774203930310165E-3</v>
      </c>
      <c r="DA92" s="3">
        <f t="shared" ref="DA92" si="72">+L92-BH92</f>
        <v>3.7388330120466939E-3</v>
      </c>
      <c r="DB92" s="3">
        <f t="shared" ref="DB92" si="73">+M92-BI92</f>
        <v>2.7708064686082778E-4</v>
      </c>
      <c r="DC92" s="3">
        <f t="shared" ref="DC92" si="74">+N92-BJ92</f>
        <v>-4.7302678570071421E-3</v>
      </c>
      <c r="DD92" s="3">
        <f t="shared" ref="DD92" si="75">+O92-BK92</f>
        <v>2.066472956374632E-4</v>
      </c>
      <c r="DE92" s="3"/>
    </row>
    <row r="93" spans="1:109" x14ac:dyDescent="0.3">
      <c r="A93" s="2">
        <f t="shared" ref="A93" si="76">+DATE(C93,B93,1)</f>
        <v>45413</v>
      </c>
      <c r="B93" s="1">
        <f t="shared" si="7"/>
        <v>5</v>
      </c>
      <c r="C93" s="1">
        <f t="shared" ref="C93" si="77">+IF(B93=1,C92+1,C92)</f>
        <v>2024</v>
      </c>
      <c r="D93" s="10">
        <f>+'Indice PondENGHO'!D91/'Indice PondENGHO'!D90-1</f>
        <v>5.4858398128808439E-2</v>
      </c>
      <c r="E93" s="3">
        <f>+'Indice PondENGHO'!E91/'Indice PondENGHO'!E90-1</f>
        <v>7.0750453320797657E-2</v>
      </c>
      <c r="F93" s="3">
        <f>+'Indice PondENGHO'!F91/'Indice PondENGHO'!F90-1</f>
        <v>4.3698973876542313E-2</v>
      </c>
      <c r="G93" s="3">
        <f>+'Indice PondENGHO'!G91/'Indice PondENGHO'!G90-1</f>
        <v>2.6519619371480729E-2</v>
      </c>
      <c r="H93" s="3">
        <f>+'Indice PondENGHO'!H91/'Indice PondENGHO'!H90-1</f>
        <v>3.5279410364882358E-2</v>
      </c>
      <c r="I93" s="3">
        <f>+'Indice PondENGHO'!I91/'Indice PondENGHO'!I90-1</f>
        <v>8.4668197086719132E-3</v>
      </c>
      <c r="J93" s="3">
        <f>+'Indice PondENGHO'!J91/'Indice PondENGHO'!J90-1</f>
        <v>4.3812136606426577E-2</v>
      </c>
      <c r="K93" s="3">
        <f>+'Indice PondENGHO'!K91/'Indice PondENGHO'!K90-1</f>
        <v>8.6491753119509962E-2</v>
      </c>
      <c r="L93" s="3">
        <f>+'Indice PondENGHO'!L91/'Indice PondENGHO'!L90-1</f>
        <v>4.2497642062620633E-2</v>
      </c>
      <c r="M93" s="3">
        <f>+'Indice PondENGHO'!M91/'Indice PondENGHO'!M90-1</f>
        <v>8.7772408551382242E-2</v>
      </c>
      <c r="N93" s="3">
        <f>+'Indice PondENGHO'!N91/'Indice PondENGHO'!N90-1</f>
        <v>5.3904391760079662E-2</v>
      </c>
      <c r="O93" s="11">
        <f>+'Indice PondENGHO'!O91/'Indice PondENGHO'!O90-1</f>
        <v>4.2594819137935724E-2</v>
      </c>
      <c r="P93" s="3">
        <f>+'Indice PondENGHO'!P91/'Indice PondENGHO'!P90-1</f>
        <v>5.5890019968728222E-2</v>
      </c>
      <c r="Q93" s="3">
        <f>+'Indice PondENGHO'!Q91/'Indice PondENGHO'!Q90-1</f>
        <v>7.2610929396391466E-2</v>
      </c>
      <c r="R93" s="3">
        <f>+'Indice PondENGHO'!R91/'Indice PondENGHO'!R90-1</f>
        <v>4.4723925246755503E-2</v>
      </c>
      <c r="S93" s="3">
        <f>+'Indice PondENGHO'!S91/'Indice PondENGHO'!S90-1</f>
        <v>2.5428017712292528E-2</v>
      </c>
      <c r="T93" s="3">
        <f>+'Indice PondENGHO'!T91/'Indice PondENGHO'!T90-1</f>
        <v>3.5020520386030096E-2</v>
      </c>
      <c r="U93" s="3">
        <f>+'Indice PondENGHO'!U91/'Indice PondENGHO'!U90-1</f>
        <v>7.6686536845125275E-3</v>
      </c>
      <c r="V93" s="3">
        <f>+'Indice PondENGHO'!V91/'Indice PondENGHO'!V90-1</f>
        <v>4.3250501987744494E-2</v>
      </c>
      <c r="W93" s="3">
        <f>+'Indice PondENGHO'!W91/'Indice PondENGHO'!W90-1</f>
        <v>8.6602491310662444E-2</v>
      </c>
      <c r="X93" s="3">
        <f>+'Indice PondENGHO'!X91/'Indice PondENGHO'!X90-1</f>
        <v>4.3810467399175712E-2</v>
      </c>
      <c r="Y93" s="3">
        <f>+'Indice PondENGHO'!Y91/'Indice PondENGHO'!Y90-1</f>
        <v>9.2843930197566094E-2</v>
      </c>
      <c r="Z93" s="3">
        <f>+'Indice PondENGHO'!Z91/'Indice PondENGHO'!Z90-1</f>
        <v>5.461993631419082E-2</v>
      </c>
      <c r="AA93" s="3">
        <f>+'Indice PondENGHO'!AA91/'Indice PondENGHO'!AA90-1</f>
        <v>4.3575389890473382E-2</v>
      </c>
      <c r="AB93" s="10">
        <f>+'Indice PondENGHO'!AB91/'Indice PondENGHO'!AB90-1</f>
        <v>5.6526914056616473E-2</v>
      </c>
      <c r="AC93" s="3">
        <f>+'Indice PondENGHO'!AC91/'Indice PondENGHO'!AC90-1</f>
        <v>7.2531014364889401E-2</v>
      </c>
      <c r="AD93" s="3">
        <f>+'Indice PondENGHO'!AD91/'Indice PondENGHO'!AD90-1</f>
        <v>4.5323881358712237E-2</v>
      </c>
      <c r="AE93" s="3">
        <f>+'Indice PondENGHO'!AE91/'Indice PondENGHO'!AE90-1</f>
        <v>2.5523307362705916E-2</v>
      </c>
      <c r="AF93" s="3">
        <f>+'Indice PondENGHO'!AF91/'Indice PondENGHO'!AF90-1</f>
        <v>3.4588525929344138E-2</v>
      </c>
      <c r="AG93" s="3">
        <f>+'Indice PondENGHO'!AG91/'Indice PondENGHO'!AG90-1</f>
        <v>7.6001870205699706E-3</v>
      </c>
      <c r="AH93" s="3">
        <f>+'Indice PondENGHO'!AH91/'Indice PondENGHO'!AH90-1</f>
        <v>4.126726876335729E-2</v>
      </c>
      <c r="AI93" s="3">
        <f>+'Indice PondENGHO'!AI91/'Indice PondENGHO'!AI90-1</f>
        <v>8.6800788427169984E-2</v>
      </c>
      <c r="AJ93" s="3">
        <f>+'Indice PondENGHO'!AJ91/'Indice PondENGHO'!AJ90-1</f>
        <v>4.4267085126081795E-2</v>
      </c>
      <c r="AK93" s="3">
        <f>+'Indice PondENGHO'!AK91/'Indice PondENGHO'!AK90-1</f>
        <v>9.315915196982294E-2</v>
      </c>
      <c r="AL93" s="3">
        <f>+'Indice PondENGHO'!AL91/'Indice PondENGHO'!AL90-1</f>
        <v>5.5974696499048182E-2</v>
      </c>
      <c r="AM93" s="11">
        <f>+'Indice PondENGHO'!AM91/'Indice PondENGHO'!AM90-1</f>
        <v>4.4020742947857849E-2</v>
      </c>
      <c r="AN93" s="3">
        <f>+'Indice PondENGHO'!AN91/'Indice PondENGHO'!AN90-1</f>
        <v>5.6880670108740539E-2</v>
      </c>
      <c r="AO93" s="3">
        <f>+'Indice PondENGHO'!AO91/'Indice PondENGHO'!AO90-1</f>
        <v>7.3324957865595675E-2</v>
      </c>
      <c r="AP93" s="3">
        <f>+'Indice PondENGHO'!AP91/'Indice PondENGHO'!AP90-1</f>
        <v>4.5220206699608134E-2</v>
      </c>
      <c r="AQ93" s="3">
        <f>+'Indice PondENGHO'!AQ91/'Indice PondENGHO'!AQ90-1</f>
        <v>2.5322442703014536E-2</v>
      </c>
      <c r="AR93" s="3">
        <f>+'Indice PondENGHO'!AR91/'Indice PondENGHO'!AR90-1</f>
        <v>3.4469184164494182E-2</v>
      </c>
      <c r="AS93" s="3">
        <f>+'Indice PondENGHO'!AS91/'Indice PondENGHO'!AS90-1</f>
        <v>6.3813904032574698E-3</v>
      </c>
      <c r="AT93" s="3">
        <f>+'Indice PondENGHO'!AT91/'Indice PondENGHO'!AT90-1</f>
        <v>4.103544546736293E-2</v>
      </c>
      <c r="AU93" s="3">
        <f>+'Indice PondENGHO'!AU91/'Indice PondENGHO'!AU90-1</f>
        <v>8.7327775053652745E-2</v>
      </c>
      <c r="AV93" s="3">
        <f>+'Indice PondENGHO'!AV91/'Indice PondENGHO'!AV90-1</f>
        <v>4.586546827489979E-2</v>
      </c>
      <c r="AW93" s="3">
        <f>+'Indice PondENGHO'!AW91/'Indice PondENGHO'!AW90-1</f>
        <v>9.2792428653662107E-2</v>
      </c>
      <c r="AX93" s="3">
        <f>+'Indice PondENGHO'!AX91/'Indice PondENGHO'!AX90-1</f>
        <v>5.6354752193211288E-2</v>
      </c>
      <c r="AY93" s="3">
        <f>+'Indice PondENGHO'!AY91/'Indice PondENGHO'!AY90-1</f>
        <v>4.4398544449688604E-2</v>
      </c>
      <c r="AZ93" s="10">
        <f>+'Indice PondENGHO'!AZ91/'Indice PondENGHO'!AZ90-1</f>
        <v>5.7921245317908321E-2</v>
      </c>
      <c r="BA93" s="3">
        <f>+'Indice PondENGHO'!BA91/'Indice PondENGHO'!BA90-1</f>
        <v>7.4896532724642251E-2</v>
      </c>
      <c r="BB93" s="3">
        <f>+'Indice PondENGHO'!BB91/'Indice PondENGHO'!BB90-1</f>
        <v>4.5276764275558268E-2</v>
      </c>
      <c r="BC93" s="3">
        <f>+'Indice PondENGHO'!BC91/'Indice PondENGHO'!BC90-1</f>
        <v>2.4352875897272863E-2</v>
      </c>
      <c r="BD93" s="3">
        <f>+'Indice PondENGHO'!BD91/'Indice PondENGHO'!BD90-1</f>
        <v>3.4323337414016164E-2</v>
      </c>
      <c r="BE93" s="3">
        <f>+'Indice PondENGHO'!BE91/'Indice PondENGHO'!BE90-1</f>
        <v>5.2220768346058488E-3</v>
      </c>
      <c r="BF93" s="3">
        <f>+'Indice PondENGHO'!BF91/'Indice PondENGHO'!BF90-1</f>
        <v>3.9941684631439545E-2</v>
      </c>
      <c r="BG93" s="3">
        <f>+'Indice PondENGHO'!BG91/'Indice PondENGHO'!BG90-1</f>
        <v>8.7928308444540582E-2</v>
      </c>
      <c r="BH93" s="3">
        <f>+'Indice PondENGHO'!BH91/'Indice PondENGHO'!BH90-1</f>
        <v>4.8080516152757991E-2</v>
      </c>
      <c r="BI93" s="3">
        <f>+'Indice PondENGHO'!BI91/'Indice PondENGHO'!BI90-1</f>
        <v>9.736631231245374E-2</v>
      </c>
      <c r="BJ93" s="3">
        <f>+'Indice PondENGHO'!BJ91/'Indice PondENGHO'!BJ90-1</f>
        <v>5.7242927945721833E-2</v>
      </c>
      <c r="BK93" s="11">
        <f>+'Indice PondENGHO'!BK91/'Indice PondENGHO'!BK90-1</f>
        <v>4.5041825573588268E-2</v>
      </c>
      <c r="BL93" s="2">
        <f t="shared" ref="BL93" si="78">+A93</f>
        <v>45413</v>
      </c>
      <c r="BM93" s="72">
        <f>+'Indice PondENGHO'!BL91/'Indice PondENGHO'!BL90-1</f>
        <v>4.754241981505114E-2</v>
      </c>
      <c r="BN93" s="72">
        <f>+'Indice PondENGHO'!BM91/'Indice PondENGHO'!BM90-1</f>
        <v>4.7368963567090638E-2</v>
      </c>
      <c r="BO93" s="72">
        <f>+'Indice PondENGHO'!BN91/'Indice PondENGHO'!BN90-1</f>
        <v>4.659466729061057E-2</v>
      </c>
      <c r="BP93" s="72">
        <f>+'Indice PondENGHO'!BO91/'Indice PondENGHO'!BO90-1</f>
        <v>4.5583013541945716E-2</v>
      </c>
      <c r="BQ93" s="72">
        <f>+'Indice PondENGHO'!BP91/'Indice PondENGHO'!BP90-1</f>
        <v>4.443933968723135E-2</v>
      </c>
      <c r="BR93" s="10">
        <f>+'Indice PondENGHO'!BQ91/'Indice PondENGHO'!BQ90-1</f>
        <v>5.6498673820055689E-2</v>
      </c>
      <c r="BS93" s="3">
        <f>+'Indice PondENGHO'!BR91/'Indice PondENGHO'!BR90-1</f>
        <v>7.318781006439834E-2</v>
      </c>
      <c r="BT93" s="3">
        <f>+'Indice PondENGHO'!BS91/'Indice PondENGHO'!BS90-1</f>
        <v>4.4967361516187854E-2</v>
      </c>
      <c r="BU93" s="3">
        <f>+'Indice PondENGHO'!BT91/'Indice PondENGHO'!BT90-1</f>
        <v>2.5196601198010704E-2</v>
      </c>
      <c r="BV93" s="3">
        <f>+'Indice PondENGHO'!BU91/'Indice PondENGHO'!BU90-1</f>
        <v>3.4568283532904642E-2</v>
      </c>
      <c r="BW93" s="3">
        <f>+'Indice PondENGHO'!BV91/'Indice PondENGHO'!BV90-1</f>
        <v>6.4352149544066872E-3</v>
      </c>
      <c r="BX93" s="3">
        <f>+'Indice PondENGHO'!BW91/'Indice PondENGHO'!BW90-1</f>
        <v>4.1243925763206679E-2</v>
      </c>
      <c r="BY93" s="3">
        <f>+'Indice PondENGHO'!BX91/'Indice PondENGHO'!BX90-1</f>
        <v>8.7178321846418605E-2</v>
      </c>
      <c r="BZ93" s="3">
        <f>+'Indice PondENGHO'!BY91/'Indice PondENGHO'!BY90-1</f>
        <v>4.5790192345174008E-2</v>
      </c>
      <c r="CA93" s="3">
        <f>+'Indice PondENGHO'!BZ91/'Indice PondENGHO'!BZ90-1</f>
        <v>9.4419302526015603E-2</v>
      </c>
      <c r="CB93" s="3">
        <f>+'Indice PondENGHO'!CA91/'Indice PondENGHO'!CA90-1</f>
        <v>5.6240894136136088E-2</v>
      </c>
      <c r="CC93" s="11">
        <f>+'Indice PondENGHO'!CB91/'Indice PondENGHO'!CB90-1</f>
        <v>4.427722377751997E-2</v>
      </c>
      <c r="CD93" s="10">
        <f>+'Indice PondENGHO'!CC91/'Indice PondENGHO'!CC90-1</f>
        <v>4.5915451935246265E-2</v>
      </c>
      <c r="CE93" s="11">
        <f>+'Indice PondENGHO'!CD91/'Indice PondENGHO'!CD90-1</f>
        <v>4.5915451935246265E-2</v>
      </c>
      <c r="CS93" s="3">
        <f t="shared" si="59"/>
        <v>-3.0628471890998821E-3</v>
      </c>
      <c r="CT93" s="3">
        <f t="shared" ref="CT93" si="79">+E93-BA93</f>
        <v>-4.1460794038445936E-3</v>
      </c>
      <c r="CU93" s="3">
        <f t="shared" ref="CU93" si="80">+F93-BB93</f>
        <v>-1.5777903990159547E-3</v>
      </c>
      <c r="CV93" s="3">
        <f t="shared" ref="CV93" si="81">+G93-BC93</f>
        <v>2.1667434742078662E-3</v>
      </c>
      <c r="CW93" s="3">
        <f t="shared" ref="CW93" si="82">+H93-BD93</f>
        <v>9.5607295086619359E-4</v>
      </c>
      <c r="CX93" s="3">
        <f t="shared" ref="CX93" si="83">+I93-BE93</f>
        <v>3.2447428740660644E-3</v>
      </c>
      <c r="CY93" s="3">
        <f t="shared" ref="CY93" si="84">+J93-BF93</f>
        <v>3.8704519749870325E-3</v>
      </c>
      <c r="CZ93" s="3">
        <f t="shared" ref="CZ93" si="85">+K93-BG93</f>
        <v>-1.4365553250306196E-3</v>
      </c>
      <c r="DA93" s="3">
        <f t="shared" ref="DA93" si="86">+L93-BH93</f>
        <v>-5.5828740901373575E-3</v>
      </c>
      <c r="DB93" s="3">
        <f t="shared" ref="DB93" si="87">+M93-BI93</f>
        <v>-9.5939037610714983E-3</v>
      </c>
      <c r="DC93" s="3">
        <f t="shared" ref="DC93" si="88">+N93-BJ93</f>
        <v>-3.3385361856421714E-3</v>
      </c>
      <c r="DD93" s="3">
        <f t="shared" ref="DD93" si="89">+O93-BK93</f>
        <v>-2.4470064356525434E-3</v>
      </c>
      <c r="DE93" s="3"/>
    </row>
    <row r="94" spans="1:109" x14ac:dyDescent="0.3">
      <c r="A94" s="2">
        <f t="shared" ref="A94" si="90">+DATE(C94,B94,1)</f>
        <v>45444</v>
      </c>
      <c r="B94" s="1">
        <f t="shared" si="7"/>
        <v>6</v>
      </c>
      <c r="C94" s="1">
        <f t="shared" ref="C94" si="91">+IF(B94=1,C93+1,C93)</f>
        <v>2024</v>
      </c>
      <c r="D94" s="10">
        <f>+'Indice PondENGHO'!D92/'Indice PondENGHO'!D91-1</f>
        <v>3.7376038962987135E-2</v>
      </c>
      <c r="E94" s="3">
        <f>+'Indice PondENGHO'!E92/'Indice PondENGHO'!E91-1</f>
        <v>1.9855454271849871E-2</v>
      </c>
      <c r="F94" s="3">
        <f>+'Indice PondENGHO'!F92/'Indice PondENGHO'!F91-1</f>
        <v>3.134014826375342E-2</v>
      </c>
      <c r="G94" s="3">
        <f>+'Indice PondENGHO'!G92/'Indice PondENGHO'!G91-1</f>
        <v>0.15544723620072709</v>
      </c>
      <c r="H94" s="3">
        <f>+'Indice PondENGHO'!H92/'Indice PondENGHO'!H91-1</f>
        <v>1.9585830821419847E-2</v>
      </c>
      <c r="I94" s="3">
        <f>+'Indice PondENGHO'!I92/'Indice PondENGHO'!I91-1</f>
        <v>4.7366073358719119E-2</v>
      </c>
      <c r="J94" s="3">
        <f>+'Indice PondENGHO'!J92/'Indice PondENGHO'!J91-1</f>
        <v>3.8117481769329054E-2</v>
      </c>
      <c r="K94" s="3">
        <f>+'Indice PondENGHO'!K92/'Indice PondENGHO'!K91-1</f>
        <v>5.2770132615605814E-2</v>
      </c>
      <c r="L94" s="3">
        <f>+'Indice PondENGHO'!L92/'Indice PondENGHO'!L91-1</f>
        <v>5.472797490479997E-2</v>
      </c>
      <c r="M94" s="3">
        <f>+'Indice PondENGHO'!M92/'Indice PondENGHO'!M91-1</f>
        <v>8.4943398554969685E-2</v>
      </c>
      <c r="N94" s="3">
        <f>+'Indice PondENGHO'!N92/'Indice PondENGHO'!N91-1</f>
        <v>6.0009087145822093E-2</v>
      </c>
      <c r="O94" s="11">
        <f>+'Indice PondENGHO'!O92/'Indice PondENGHO'!O91-1</f>
        <v>2.532206888105426E-2</v>
      </c>
      <c r="P94" s="3">
        <f>+'Indice PondENGHO'!P92/'Indice PondENGHO'!P91-1</f>
        <v>3.6802062663276791E-2</v>
      </c>
      <c r="Q94" s="3">
        <f>+'Indice PondENGHO'!Q92/'Indice PondENGHO'!Q91-1</f>
        <v>1.9879941269106638E-2</v>
      </c>
      <c r="R94" s="3">
        <f>+'Indice PondENGHO'!R92/'Indice PondENGHO'!R91-1</f>
        <v>3.0546787899373262E-2</v>
      </c>
      <c r="S94" s="3">
        <f>+'Indice PondENGHO'!S92/'Indice PondENGHO'!S91-1</f>
        <v>0.14931667921116509</v>
      </c>
      <c r="T94" s="3">
        <f>+'Indice PondENGHO'!T92/'Indice PondENGHO'!T91-1</f>
        <v>1.8845631598721546E-2</v>
      </c>
      <c r="U94" s="3">
        <f>+'Indice PondENGHO'!U92/'Indice PondENGHO'!U91-1</f>
        <v>4.7448651577530976E-2</v>
      </c>
      <c r="V94" s="3">
        <f>+'Indice PondENGHO'!V92/'Indice PondENGHO'!V91-1</f>
        <v>3.8721832583225479E-2</v>
      </c>
      <c r="W94" s="3">
        <f>+'Indice PondENGHO'!W92/'Indice PondENGHO'!W91-1</f>
        <v>5.30209765287597E-2</v>
      </c>
      <c r="X94" s="3">
        <f>+'Indice PondENGHO'!X92/'Indice PondENGHO'!X91-1</f>
        <v>5.5068591787201804E-2</v>
      </c>
      <c r="Y94" s="3">
        <f>+'Indice PondENGHO'!Y92/'Indice PondENGHO'!Y91-1</f>
        <v>8.2025926911239999E-2</v>
      </c>
      <c r="Z94" s="3">
        <f>+'Indice PondENGHO'!Z92/'Indice PondENGHO'!Z91-1</f>
        <v>6.1020003674550294E-2</v>
      </c>
      <c r="AA94" s="3">
        <f>+'Indice PondENGHO'!AA92/'Indice PondENGHO'!AA91-1</f>
        <v>2.6720035136639897E-2</v>
      </c>
      <c r="AB94" s="10">
        <f>+'Indice PondENGHO'!AB92/'Indice PondENGHO'!AB91-1</f>
        <v>3.6599869623140213E-2</v>
      </c>
      <c r="AC94" s="3">
        <f>+'Indice PondENGHO'!AC92/'Indice PondENGHO'!AC91-1</f>
        <v>1.9799541824285338E-2</v>
      </c>
      <c r="AD94" s="3">
        <f>+'Indice PondENGHO'!AD92/'Indice PondENGHO'!AD91-1</f>
        <v>3.0369960623293002E-2</v>
      </c>
      <c r="AE94" s="3">
        <f>+'Indice PondENGHO'!AE92/'Indice PondENGHO'!AE91-1</f>
        <v>0.1450593263817368</v>
      </c>
      <c r="AF94" s="3">
        <f>+'Indice PondENGHO'!AF92/'Indice PondENGHO'!AF91-1</f>
        <v>1.8920648913534954E-2</v>
      </c>
      <c r="AG94" s="3">
        <f>+'Indice PondENGHO'!AG92/'Indice PondENGHO'!AG91-1</f>
        <v>4.7132424643540505E-2</v>
      </c>
      <c r="AH94" s="3">
        <f>+'Indice PondENGHO'!AH92/'Indice PondENGHO'!AH91-1</f>
        <v>3.9544829092626355E-2</v>
      </c>
      <c r="AI94" s="3">
        <f>+'Indice PondENGHO'!AI92/'Indice PondENGHO'!AI91-1</f>
        <v>5.2860678297306452E-2</v>
      </c>
      <c r="AJ94" s="3">
        <f>+'Indice PondENGHO'!AJ92/'Indice PondENGHO'!AJ91-1</f>
        <v>5.5452392909157044E-2</v>
      </c>
      <c r="AK94" s="3">
        <f>+'Indice PondENGHO'!AK92/'Indice PondENGHO'!AK91-1</f>
        <v>8.2003152086765674E-2</v>
      </c>
      <c r="AL94" s="3">
        <f>+'Indice PondENGHO'!AL92/'Indice PondENGHO'!AL91-1</f>
        <v>6.3018384145440143E-2</v>
      </c>
      <c r="AM94" s="11">
        <f>+'Indice PondENGHO'!AM92/'Indice PondENGHO'!AM91-1</f>
        <v>2.734802565064065E-2</v>
      </c>
      <c r="AN94" s="3">
        <f>+'Indice PondENGHO'!AN92/'Indice PondENGHO'!AN91-1</f>
        <v>3.6327076429927052E-2</v>
      </c>
      <c r="AO94" s="3">
        <f>+'Indice PondENGHO'!AO92/'Indice PondENGHO'!AO91-1</f>
        <v>1.9871367707885446E-2</v>
      </c>
      <c r="AP94" s="3">
        <f>+'Indice PondENGHO'!AP92/'Indice PondENGHO'!AP91-1</f>
        <v>2.9724914401898062E-2</v>
      </c>
      <c r="AQ94" s="3">
        <f>+'Indice PondENGHO'!AQ92/'Indice PondENGHO'!AQ91-1</f>
        <v>0.14265231736965389</v>
      </c>
      <c r="AR94" s="3">
        <f>+'Indice PondENGHO'!AR92/'Indice PondENGHO'!AR91-1</f>
        <v>1.8859071332761879E-2</v>
      </c>
      <c r="AS94" s="3">
        <f>+'Indice PondENGHO'!AS92/'Indice PondENGHO'!AS91-1</f>
        <v>4.7558387236603439E-2</v>
      </c>
      <c r="AT94" s="3">
        <f>+'Indice PondENGHO'!AT92/'Indice PondENGHO'!AT91-1</f>
        <v>3.945827246399225E-2</v>
      </c>
      <c r="AU94" s="3">
        <f>+'Indice PondENGHO'!AU92/'Indice PondENGHO'!AU91-1</f>
        <v>5.2533064818885755E-2</v>
      </c>
      <c r="AV94" s="3">
        <f>+'Indice PondENGHO'!AV92/'Indice PondENGHO'!AV91-1</f>
        <v>5.4811453361297557E-2</v>
      </c>
      <c r="AW94" s="3">
        <f>+'Indice PondENGHO'!AW92/'Indice PondENGHO'!AW91-1</f>
        <v>8.2216239371614597E-2</v>
      </c>
      <c r="AX94" s="3">
        <f>+'Indice PondENGHO'!AX92/'Indice PondENGHO'!AX91-1</f>
        <v>6.3962549944600156E-2</v>
      </c>
      <c r="AY94" s="3">
        <f>+'Indice PondENGHO'!AY92/'Indice PondENGHO'!AY91-1</f>
        <v>2.7556483891117312E-2</v>
      </c>
      <c r="AZ94" s="10">
        <f>+'Indice PondENGHO'!AZ92/'Indice PondENGHO'!AZ91-1</f>
        <v>3.5136039585288659E-2</v>
      </c>
      <c r="BA94" s="3">
        <f>+'Indice PondENGHO'!BA92/'Indice PondENGHO'!BA91-1</f>
        <v>1.9945278178690851E-2</v>
      </c>
      <c r="BB94" s="3">
        <f>+'Indice PondENGHO'!BB92/'Indice PondENGHO'!BB91-1</f>
        <v>2.9085639867784119E-2</v>
      </c>
      <c r="BC94" s="3">
        <f>+'Indice PondENGHO'!BC92/'Indice PondENGHO'!BC91-1</f>
        <v>0.1363355128815229</v>
      </c>
      <c r="BD94" s="3">
        <f>+'Indice PondENGHO'!BD92/'Indice PondENGHO'!BD91-1</f>
        <v>1.803680355439119E-2</v>
      </c>
      <c r="BE94" s="3">
        <f>+'Indice PondENGHO'!BE92/'Indice PondENGHO'!BE91-1</f>
        <v>4.7756094597278365E-2</v>
      </c>
      <c r="BF94" s="3">
        <f>+'Indice PondENGHO'!BF92/'Indice PondENGHO'!BF91-1</f>
        <v>3.9827845589695654E-2</v>
      </c>
      <c r="BG94" s="3">
        <f>+'Indice PondENGHO'!BG92/'Indice PondENGHO'!BG91-1</f>
        <v>5.2202849694598097E-2</v>
      </c>
      <c r="BH94" s="3">
        <f>+'Indice PondENGHO'!BH92/'Indice PondENGHO'!BH91-1</f>
        <v>5.4490531774802786E-2</v>
      </c>
      <c r="BI94" s="3">
        <f>+'Indice PondENGHO'!BI92/'Indice PondENGHO'!BI91-1</f>
        <v>8.1023993805109829E-2</v>
      </c>
      <c r="BJ94" s="3">
        <f>+'Indice PondENGHO'!BJ92/'Indice PondENGHO'!BJ91-1</f>
        <v>6.6225074996940636E-2</v>
      </c>
      <c r="BK94" s="11">
        <f>+'Indice PondENGHO'!BK92/'Indice PondENGHO'!BK91-1</f>
        <v>2.8439540373539351E-2</v>
      </c>
      <c r="BL94" s="2">
        <f t="shared" ref="BL94" si="92">+A94</f>
        <v>45444</v>
      </c>
      <c r="BM94" s="72">
        <f>+'Indice PondENGHO'!BL92/'Indice PondENGHO'!BL91-1</f>
        <v>4.6856753036191412E-2</v>
      </c>
      <c r="BN94" s="72">
        <f>+'Indice PondENGHO'!BM92/'Indice PondENGHO'!BM91-1</f>
        <v>4.7383046249621863E-2</v>
      </c>
      <c r="BO94" s="72">
        <f>+'Indice PondENGHO'!BN92/'Indice PondENGHO'!BN91-1</f>
        <v>4.7776965665590643E-2</v>
      </c>
      <c r="BP94" s="72">
        <f>+'Indice PondENGHO'!BO92/'Indice PondENGHO'!BO91-1</f>
        <v>4.7840113128473805E-2</v>
      </c>
      <c r="BQ94" s="72">
        <f>+'Indice PondENGHO'!BP92/'Indice PondENGHO'!BP91-1</f>
        <v>4.845494119481808E-2</v>
      </c>
      <c r="BR94" s="10">
        <f>+'Indice PondENGHO'!BQ92/'Indice PondENGHO'!BQ91-1</f>
        <v>3.6386965342477762E-2</v>
      </c>
      <c r="BS94" s="3">
        <f>+'Indice PondENGHO'!BR92/'Indice PondENGHO'!BR91-1</f>
        <v>1.9880878549948022E-2</v>
      </c>
      <c r="BT94" s="3">
        <f>+'Indice PondENGHO'!BS92/'Indice PondENGHO'!BS91-1</f>
        <v>3.0013944323089348E-2</v>
      </c>
      <c r="BU94" s="3">
        <f>+'Indice PondENGHO'!BT92/'Indice PondENGHO'!BT91-1</f>
        <v>0.14356633069042535</v>
      </c>
      <c r="BV94" s="3">
        <f>+'Indice PondENGHO'!BU92/'Indice PondENGHO'!BU91-1</f>
        <v>1.8588908443227137E-2</v>
      </c>
      <c r="BW94" s="3">
        <f>+'Indice PondENGHO'!BV92/'Indice PondENGHO'!BV91-1</f>
        <v>4.7537525710663608E-2</v>
      </c>
      <c r="BX94" s="3">
        <f>+'Indice PondENGHO'!BW92/'Indice PondENGHO'!BW91-1</f>
        <v>3.9380807739702872E-2</v>
      </c>
      <c r="BY94" s="3">
        <f>+'Indice PondENGHO'!BX92/'Indice PondENGHO'!BX91-1</f>
        <v>5.2611586414427647E-2</v>
      </c>
      <c r="BZ94" s="3">
        <f>+'Indice PondENGHO'!BY92/'Indice PondENGHO'!BY91-1</f>
        <v>5.4822863853450032E-2</v>
      </c>
      <c r="CA94" s="3">
        <f>+'Indice PondENGHO'!BZ92/'Indice PondENGHO'!BZ91-1</f>
        <v>8.1833023130265303E-2</v>
      </c>
      <c r="CB94" s="3">
        <f>+'Indice PondENGHO'!CA92/'Indice PondENGHO'!CA91-1</f>
        <v>6.404609103802783E-2</v>
      </c>
      <c r="CC94" s="11">
        <f>+'Indice PondENGHO'!CB92/'Indice PondENGHO'!CB91-1</f>
        <v>2.7507835781788614E-2</v>
      </c>
      <c r="CD94" s="10">
        <f>+'Indice PondENGHO'!CC92/'Indice PondENGHO'!CC91-1</f>
        <v>4.7833051590595144E-2</v>
      </c>
      <c r="CE94" s="11">
        <f>+'Indice PondENGHO'!CD92/'Indice PondENGHO'!CD91-1</f>
        <v>4.7832971199857521E-2</v>
      </c>
      <c r="CS94" s="3">
        <f t="shared" si="59"/>
        <v>2.2399993776984761E-3</v>
      </c>
      <c r="CT94" s="3">
        <f t="shared" ref="CT94" si="93">+E94-BA94</f>
        <v>-8.9823906840980072E-5</v>
      </c>
      <c r="CU94" s="3">
        <f t="shared" ref="CU94" si="94">+F94-BB94</f>
        <v>2.2545083959693013E-3</v>
      </c>
      <c r="CV94" s="3">
        <f t="shared" ref="CV94" si="95">+G94-BC94</f>
        <v>1.9111723319204188E-2</v>
      </c>
      <c r="CW94" s="3">
        <f t="shared" ref="CW94" si="96">+H94-BD94</f>
        <v>1.5490272670286576E-3</v>
      </c>
      <c r="CX94" s="3">
        <f t="shared" ref="CX94" si="97">+I94-BE94</f>
        <v>-3.9002123855924609E-4</v>
      </c>
      <c r="CY94" s="3">
        <f t="shared" ref="CY94" si="98">+J94-BF94</f>
        <v>-1.7103638203666005E-3</v>
      </c>
      <c r="CZ94" s="3">
        <f t="shared" ref="CZ94" si="99">+K94-BG94</f>
        <v>5.6728292100771682E-4</v>
      </c>
      <c r="DA94" s="3">
        <f t="shared" ref="DA94" si="100">+L94-BH94</f>
        <v>2.3744312999718353E-4</v>
      </c>
      <c r="DB94" s="3">
        <f t="shared" ref="DB94" si="101">+M94-BI94</f>
        <v>3.9194047498598561E-3</v>
      </c>
      <c r="DC94" s="3">
        <f t="shared" ref="DC94" si="102">+N94-BJ94</f>
        <v>-6.2159878511185429E-3</v>
      </c>
      <c r="DD94" s="3">
        <f t="shared" ref="DD94" si="103">+O94-BK94</f>
        <v>-3.117471492485091E-3</v>
      </c>
      <c r="DE94" s="3"/>
    </row>
    <row r="95" spans="1:109" x14ac:dyDescent="0.3">
      <c r="A95" s="2">
        <f t="shared" ref="A95" si="104">+DATE(C95,B95,1)</f>
        <v>45474</v>
      </c>
      <c r="B95" s="1">
        <f t="shared" si="7"/>
        <v>7</v>
      </c>
      <c r="C95" s="1">
        <f t="shared" ref="C95" si="105">+IF(B95=1,C94+1,C94)</f>
        <v>2024</v>
      </c>
      <c r="D95" s="10">
        <f>+'Indice PondENGHO'!D93/'Indice PondENGHO'!D92-1</f>
        <v>3.4915319439235981E-2</v>
      </c>
      <c r="E95" s="3">
        <f>+'Indice PondENGHO'!E93/'Indice PondENGHO'!E92-1</f>
        <v>6.6015232107578203E-2</v>
      </c>
      <c r="F95" s="3">
        <f>+'Indice PondENGHO'!F93/'Indice PondENGHO'!F92-1</f>
        <v>2.6370166195888611E-2</v>
      </c>
      <c r="G95" s="3">
        <f>+'Indice PondENGHO'!G93/'Indice PondENGHO'!G92-1</f>
        <v>7.333561291361268E-2</v>
      </c>
      <c r="H95" s="3">
        <f>+'Indice PondENGHO'!H93/'Indice PondENGHO'!H92-1</f>
        <v>2.8974987280441455E-2</v>
      </c>
      <c r="I95" s="3">
        <f>+'Indice PondENGHO'!I93/'Indice PondENGHO'!I92-1</f>
        <v>5.7420529387257169E-2</v>
      </c>
      <c r="J95" s="3">
        <f>+'Indice PondENGHO'!J93/'Indice PondENGHO'!J92-1</f>
        <v>2.7778288135142937E-2</v>
      </c>
      <c r="K95" s="3">
        <f>+'Indice PondENGHO'!K93/'Indice PondENGHO'!K92-1</f>
        <v>4.0894950926560814E-2</v>
      </c>
      <c r="L95" s="3">
        <f>+'Indice PondENGHO'!L93/'Indice PondENGHO'!L92-1</f>
        <v>4.9114029424031758E-2</v>
      </c>
      <c r="M95" s="3">
        <f>+'Indice PondENGHO'!M93/'Indice PondENGHO'!M92-1</f>
        <v>4.5161550468441058E-2</v>
      </c>
      <c r="N95" s="3">
        <f>+'Indice PondENGHO'!N93/'Indice PondENGHO'!N92-1</f>
        <v>6.2930810275916516E-2</v>
      </c>
      <c r="O95" s="11">
        <f>+'Indice PondENGHO'!O93/'Indice PondENGHO'!O92-1</f>
        <v>3.5587133614838784E-2</v>
      </c>
      <c r="P95" s="3">
        <f>+'Indice PondENGHO'!P93/'Indice PondENGHO'!P92-1</f>
        <v>3.6057356997255985E-2</v>
      </c>
      <c r="Q95" s="3">
        <f>+'Indice PondENGHO'!Q93/'Indice PondENGHO'!Q92-1</f>
        <v>6.6332914288020683E-2</v>
      </c>
      <c r="R95" s="3">
        <f>+'Indice PondENGHO'!R93/'Indice PondENGHO'!R92-1</f>
        <v>2.5068234126840228E-2</v>
      </c>
      <c r="S95" s="3">
        <f>+'Indice PondENGHO'!S93/'Indice PondENGHO'!S92-1</f>
        <v>6.4801232561165989E-2</v>
      </c>
      <c r="T95" s="3">
        <f>+'Indice PondENGHO'!T93/'Indice PondENGHO'!T92-1</f>
        <v>2.8094459079044398E-2</v>
      </c>
      <c r="U95" s="3">
        <f>+'Indice PondENGHO'!U93/'Indice PondENGHO'!U92-1</f>
        <v>5.7528336532437718E-2</v>
      </c>
      <c r="V95" s="3">
        <f>+'Indice PondENGHO'!V93/'Indice PondENGHO'!V92-1</f>
        <v>2.7724094800341659E-2</v>
      </c>
      <c r="W95" s="3">
        <f>+'Indice PondENGHO'!W93/'Indice PondENGHO'!W92-1</f>
        <v>4.0362555321128202E-2</v>
      </c>
      <c r="X95" s="3">
        <f>+'Indice PondENGHO'!X93/'Indice PondENGHO'!X92-1</f>
        <v>4.8886768461349872E-2</v>
      </c>
      <c r="Y95" s="3">
        <f>+'Indice PondENGHO'!Y93/'Indice PondENGHO'!Y92-1</f>
        <v>3.7116458307745237E-2</v>
      </c>
      <c r="Z95" s="3">
        <f>+'Indice PondENGHO'!Z93/'Indice PondENGHO'!Z92-1</f>
        <v>6.4449869754088285E-2</v>
      </c>
      <c r="AA95" s="3">
        <f>+'Indice PondENGHO'!AA93/'Indice PondENGHO'!AA92-1</f>
        <v>3.4999399132526809E-2</v>
      </c>
      <c r="AB95" s="10">
        <f>+'Indice PondENGHO'!AB93/'Indice PondENGHO'!AB92-1</f>
        <v>3.6882777690100621E-2</v>
      </c>
      <c r="AC95" s="3">
        <f>+'Indice PondENGHO'!AC93/'Indice PondENGHO'!AC92-1</f>
        <v>6.6147880692537964E-2</v>
      </c>
      <c r="AD95" s="3">
        <f>+'Indice PondENGHO'!AD93/'Indice PondENGHO'!AD92-1</f>
        <v>2.4527997910951171E-2</v>
      </c>
      <c r="AE95" s="3">
        <f>+'Indice PondENGHO'!AE93/'Indice PondENGHO'!AE92-1</f>
        <v>5.9600028488789869E-2</v>
      </c>
      <c r="AF95" s="3">
        <f>+'Indice PondENGHO'!AF93/'Indice PondENGHO'!AF92-1</f>
        <v>2.8898380453991956E-2</v>
      </c>
      <c r="AG95" s="3">
        <f>+'Indice PondENGHO'!AG93/'Indice PondENGHO'!AG92-1</f>
        <v>5.8469569227583396E-2</v>
      </c>
      <c r="AH95" s="3">
        <f>+'Indice PondENGHO'!AH93/'Indice PondENGHO'!AH92-1</f>
        <v>2.7985686476574845E-2</v>
      </c>
      <c r="AI95" s="3">
        <f>+'Indice PondENGHO'!AI93/'Indice PondENGHO'!AI92-1</f>
        <v>3.9882734859696622E-2</v>
      </c>
      <c r="AJ95" s="3">
        <f>+'Indice PondENGHO'!AJ93/'Indice PondENGHO'!AJ92-1</f>
        <v>4.892036942200062E-2</v>
      </c>
      <c r="AK95" s="3">
        <f>+'Indice PondENGHO'!AK93/'Indice PondENGHO'!AK92-1</f>
        <v>3.463862161557385E-2</v>
      </c>
      <c r="AL95" s="3">
        <f>+'Indice PondENGHO'!AL93/'Indice PondENGHO'!AL92-1</f>
        <v>6.4390985593096861E-2</v>
      </c>
      <c r="AM95" s="11">
        <f>+'Indice PondENGHO'!AM93/'Indice PondENGHO'!AM92-1</f>
        <v>3.4659175088608718E-2</v>
      </c>
      <c r="AN95" s="3">
        <f>+'Indice PondENGHO'!AN93/'Indice PondENGHO'!AN92-1</f>
        <v>3.7434703335173847E-2</v>
      </c>
      <c r="AO95" s="3">
        <f>+'Indice PondENGHO'!AO93/'Indice PondENGHO'!AO92-1</f>
        <v>6.6133584037540771E-2</v>
      </c>
      <c r="AP95" s="3">
        <f>+'Indice PondENGHO'!AP93/'Indice PondENGHO'!AP92-1</f>
        <v>2.4028710944143938E-2</v>
      </c>
      <c r="AQ95" s="3">
        <f>+'Indice PondENGHO'!AQ93/'Indice PondENGHO'!AQ92-1</f>
        <v>5.8721766384497887E-2</v>
      </c>
      <c r="AR95" s="3">
        <f>+'Indice PondENGHO'!AR93/'Indice PondENGHO'!AR92-1</f>
        <v>2.88732000301406E-2</v>
      </c>
      <c r="AS95" s="3">
        <f>+'Indice PondENGHO'!AS93/'Indice PondENGHO'!AS92-1</f>
        <v>5.8559288229630635E-2</v>
      </c>
      <c r="AT95" s="3">
        <f>+'Indice PondENGHO'!AT93/'Indice PondENGHO'!AT92-1</f>
        <v>2.6807455940547564E-2</v>
      </c>
      <c r="AU95" s="3">
        <f>+'Indice PondENGHO'!AU93/'Indice PondENGHO'!AU92-1</f>
        <v>4.0378109664465311E-2</v>
      </c>
      <c r="AV95" s="3">
        <f>+'Indice PondENGHO'!AV93/'Indice PondENGHO'!AV92-1</f>
        <v>4.7781385194550108E-2</v>
      </c>
      <c r="AW95" s="3">
        <f>+'Indice PondENGHO'!AW93/'Indice PondENGHO'!AW92-1</f>
        <v>3.476884546783876E-2</v>
      </c>
      <c r="AX95" s="3">
        <f>+'Indice PondENGHO'!AX93/'Indice PondENGHO'!AX92-1</f>
        <v>6.5405902346803213E-2</v>
      </c>
      <c r="AY95" s="3">
        <f>+'Indice PondENGHO'!AY93/'Indice PondENGHO'!AY92-1</f>
        <v>3.475766670020719E-2</v>
      </c>
      <c r="AZ95" s="10">
        <f>+'Indice PondENGHO'!AZ93/'Indice PondENGHO'!AZ92-1</f>
        <v>3.8282229037868598E-2</v>
      </c>
      <c r="BA95" s="3">
        <f>+'Indice PondENGHO'!BA93/'Indice PondENGHO'!BA92-1</f>
        <v>6.6325463403304363E-2</v>
      </c>
      <c r="BB95" s="3">
        <f>+'Indice PondENGHO'!BB93/'Indice PondENGHO'!BB92-1</f>
        <v>2.3350243601686138E-2</v>
      </c>
      <c r="BC95" s="3">
        <f>+'Indice PondENGHO'!BC93/'Indice PondENGHO'!BC92-1</f>
        <v>5.5160648916118493E-2</v>
      </c>
      <c r="BD95" s="3">
        <f>+'Indice PondENGHO'!BD93/'Indice PondENGHO'!BD92-1</f>
        <v>2.7150663175080414E-2</v>
      </c>
      <c r="BE95" s="3">
        <f>+'Indice PondENGHO'!BE93/'Indice PondENGHO'!BE92-1</f>
        <v>5.9018225258438806E-2</v>
      </c>
      <c r="BF95" s="3">
        <f>+'Indice PondENGHO'!BF93/'Indice PondENGHO'!BF92-1</f>
        <v>2.5461029026921933E-2</v>
      </c>
      <c r="BG95" s="3">
        <f>+'Indice PondENGHO'!BG93/'Indice PondENGHO'!BG92-1</f>
        <v>4.0054434801116701E-2</v>
      </c>
      <c r="BH95" s="3">
        <f>+'Indice PondENGHO'!BH93/'Indice PondENGHO'!BH92-1</f>
        <v>4.6413696008039684E-2</v>
      </c>
      <c r="BI95" s="3">
        <f>+'Indice PondENGHO'!BI93/'Indice PondENGHO'!BI92-1</f>
        <v>2.9526243704500521E-2</v>
      </c>
      <c r="BJ95" s="3">
        <f>+'Indice PondENGHO'!BJ93/'Indice PondENGHO'!BJ92-1</f>
        <v>6.546352369337316E-2</v>
      </c>
      <c r="BK95" s="11">
        <f>+'Indice PondENGHO'!BK93/'Indice PondENGHO'!BK92-1</f>
        <v>3.4433477038831484E-2</v>
      </c>
      <c r="BL95" s="2">
        <f t="shared" ref="BL95" si="106">+A95</f>
        <v>45474</v>
      </c>
      <c r="BM95" s="72">
        <f>+'Indice PondENGHO'!BL93/'Indice PondENGHO'!BL92-1</f>
        <v>4.1034364908771437E-2</v>
      </c>
      <c r="BN95" s="72">
        <f>+'Indice PondENGHO'!BM93/'Indice PondENGHO'!BM92-1</f>
        <v>4.1368911364718652E-2</v>
      </c>
      <c r="BO95" s="72">
        <f>+'Indice PondENGHO'!BN93/'Indice PondENGHO'!BN92-1</f>
        <v>4.173845168129775E-2</v>
      </c>
      <c r="BP95" s="72">
        <f>+'Indice PondENGHO'!BO93/'Indice PondENGHO'!BO92-1</f>
        <v>4.1924512378051393E-2</v>
      </c>
      <c r="BQ95" s="72">
        <f>+'Indice PondENGHO'!BP93/'Indice PondENGHO'!BP92-1</f>
        <v>4.2417565876406771E-2</v>
      </c>
      <c r="BR95" s="10">
        <f>+'Indice PondENGHO'!BQ93/'Indice PondENGHO'!BQ92-1</f>
        <v>3.6808463165781458E-2</v>
      </c>
      <c r="BS95" s="3">
        <f>+'Indice PondENGHO'!BR93/'Indice PondENGHO'!BR92-1</f>
        <v>6.6216051546497789E-2</v>
      </c>
      <c r="BT95" s="3">
        <f>+'Indice PondENGHO'!BS93/'Indice PondENGHO'!BS92-1</f>
        <v>2.4414321782916915E-2</v>
      </c>
      <c r="BU95" s="3">
        <f>+'Indice PondENGHO'!BT93/'Indice PondENGHO'!BT92-1</f>
        <v>6.0424380542019929E-2</v>
      </c>
      <c r="BV95" s="3">
        <f>+'Indice PondENGHO'!BU93/'Indice PondENGHO'!BU92-1</f>
        <v>2.807061322162907E-2</v>
      </c>
      <c r="BW95" s="3">
        <f>+'Indice PondENGHO'!BV93/'Indice PondENGHO'!BV92-1</f>
        <v>5.8519260432223774E-2</v>
      </c>
      <c r="BX95" s="3">
        <f>+'Indice PondENGHO'!BW93/'Indice PondENGHO'!BW92-1</f>
        <v>2.6737838791436985E-2</v>
      </c>
      <c r="BY95" s="3">
        <f>+'Indice PondENGHO'!BX93/'Indice PondENGHO'!BX92-1</f>
        <v>4.0244759809584085E-2</v>
      </c>
      <c r="BZ95" s="3">
        <f>+'Indice PondENGHO'!BY93/'Indice PondENGHO'!BY92-1</f>
        <v>4.7749723443993419E-2</v>
      </c>
      <c r="CA95" s="3">
        <f>+'Indice PondENGHO'!BZ93/'Indice PondENGHO'!BZ92-1</f>
        <v>3.3532157992820943E-2</v>
      </c>
      <c r="CB95" s="3">
        <f>+'Indice PondENGHO'!CA93/'Indice PondENGHO'!CA92-1</f>
        <v>6.4951807701827402E-2</v>
      </c>
      <c r="CC95" s="11">
        <f>+'Indice PondENGHO'!CB93/'Indice PondENGHO'!CB92-1</f>
        <v>3.4737639960560784E-2</v>
      </c>
      <c r="CD95" s="10">
        <f>+'Indice PondENGHO'!CC93/'Indice PondENGHO'!CC92-1</f>
        <v>4.1853037815521521E-2</v>
      </c>
      <c r="CE95" s="11">
        <f>+'Indice PondENGHO'!CD93/'Indice PondENGHO'!CD92-1</f>
        <v>4.1853117747473023E-2</v>
      </c>
      <c r="CS95" s="3">
        <f t="shared" si="59"/>
        <v>-3.366909598632617E-3</v>
      </c>
      <c r="CT95" s="3">
        <f t="shared" ref="CT95" si="107">+E95-BA95</f>
        <v>-3.1023129572615993E-4</v>
      </c>
      <c r="CU95" s="3">
        <f t="shared" ref="CU95" si="108">+F95-BB95</f>
        <v>3.0199225942024732E-3</v>
      </c>
      <c r="CV95" s="3">
        <f t="shared" ref="CV95" si="109">+G95-BC95</f>
        <v>1.8174963997494187E-2</v>
      </c>
      <c r="CW95" s="3">
        <f t="shared" ref="CW95" si="110">+H95-BD95</f>
        <v>1.8243241053610415E-3</v>
      </c>
      <c r="CX95" s="3">
        <f t="shared" ref="CX95" si="111">+I95-BE95</f>
        <v>-1.5976958711816369E-3</v>
      </c>
      <c r="CY95" s="3">
        <f t="shared" ref="CY95" si="112">+J95-BF95</f>
        <v>2.3172591082210037E-3</v>
      </c>
      <c r="CZ95" s="3">
        <f t="shared" ref="CZ95" si="113">+K95-BG95</f>
        <v>8.4051612544411292E-4</v>
      </c>
      <c r="DA95" s="3">
        <f t="shared" ref="DA95" si="114">+L95-BH95</f>
        <v>2.7003334159920733E-3</v>
      </c>
      <c r="DB95" s="3">
        <f t="shared" ref="DB95" si="115">+M95-BI95</f>
        <v>1.5635306763940537E-2</v>
      </c>
      <c r="DC95" s="3">
        <f t="shared" ref="DC95" si="116">+N95-BJ95</f>
        <v>-2.5327134174566446E-3</v>
      </c>
      <c r="DD95" s="3">
        <f t="shared" ref="DD95" si="117">+O95-BK95</f>
        <v>1.1536565760073003E-3</v>
      </c>
      <c r="DE95" s="3"/>
    </row>
    <row r="96" spans="1:109" x14ac:dyDescent="0.3">
      <c r="A96" s="2">
        <f t="shared" ref="A96" si="118">+DATE(C96,B96,1)</f>
        <v>45505</v>
      </c>
      <c r="B96" s="1">
        <f t="shared" si="7"/>
        <v>8</v>
      </c>
      <c r="C96" s="1">
        <f t="shared" ref="C96" si="119">+IF(B96=1,C95+1,C95)</f>
        <v>2024</v>
      </c>
      <c r="D96" s="10">
        <f>+'Indice PondENGHO'!D94/'Indice PondENGHO'!D93-1</f>
        <v>3.7486455205640201E-2</v>
      </c>
      <c r="E96" s="3">
        <f>+'Indice PondENGHO'!E94/'Indice PondENGHO'!E93-1</f>
        <v>3.2923701661464966E-2</v>
      </c>
      <c r="F96" s="3">
        <f>+'Indice PondENGHO'!F94/'Indice PondENGHO'!F93-1</f>
        <v>1.90157887797342E-2</v>
      </c>
      <c r="G96" s="3">
        <f>+'Indice PondENGHO'!G94/'Indice PondENGHO'!G93-1</f>
        <v>7.6454796404212821E-2</v>
      </c>
      <c r="H96" s="3">
        <f>+'Indice PondENGHO'!H94/'Indice PondENGHO'!H93-1</f>
        <v>3.9958387837043974E-2</v>
      </c>
      <c r="I96" s="3">
        <f>+'Indice PondENGHO'!I94/'Indice PondENGHO'!I93-1</f>
        <v>4.0731109145859534E-2</v>
      </c>
      <c r="J96" s="3">
        <f>+'Indice PondENGHO'!J94/'Indice PondENGHO'!J93-1</f>
        <v>4.5974798690602947E-2</v>
      </c>
      <c r="K96" s="3">
        <f>+'Indice PondENGHO'!K94/'Indice PondENGHO'!K93-1</f>
        <v>5.5374393473840877E-2</v>
      </c>
      <c r="L96" s="3">
        <f>+'Indice PondENGHO'!L94/'Indice PondENGHO'!L93-1</f>
        <v>3.3542532095246047E-2</v>
      </c>
      <c r="M96" s="3">
        <f>+'Indice PondENGHO'!M94/'Indice PondENGHO'!M93-1</f>
        <v>6.6478617107979643E-2</v>
      </c>
      <c r="N96" s="3">
        <f>+'Indice PondENGHO'!N94/'Indice PondENGHO'!N93-1</f>
        <v>5.0158268009263152E-2</v>
      </c>
      <c r="O96" s="11">
        <f>+'Indice PondENGHO'!O94/'Indice PondENGHO'!O93-1</f>
        <v>1.9096422639709676E-2</v>
      </c>
      <c r="P96" s="3">
        <f>+'Indice PondENGHO'!P94/'Indice PondENGHO'!P93-1</f>
        <v>3.6177368373905727E-2</v>
      </c>
      <c r="Q96" s="3">
        <f>+'Indice PondENGHO'!Q94/'Indice PondENGHO'!Q93-1</f>
        <v>3.2830171280307407E-2</v>
      </c>
      <c r="R96" s="3">
        <f>+'Indice PondENGHO'!R94/'Indice PondENGHO'!R93-1</f>
        <v>1.8989509626823553E-2</v>
      </c>
      <c r="S96" s="3">
        <f>+'Indice PondENGHO'!S94/'Indice PondENGHO'!S93-1</f>
        <v>7.3442249958768357E-2</v>
      </c>
      <c r="T96" s="3">
        <f>+'Indice PondENGHO'!T94/'Indice PondENGHO'!T93-1</f>
        <v>4.004497083364611E-2</v>
      </c>
      <c r="U96" s="3">
        <f>+'Indice PondENGHO'!U94/'Indice PondENGHO'!U93-1</f>
        <v>4.0951432185529324E-2</v>
      </c>
      <c r="V96" s="3">
        <f>+'Indice PondENGHO'!V94/'Indice PondENGHO'!V93-1</f>
        <v>4.7803368420936243E-2</v>
      </c>
      <c r="W96" s="3">
        <f>+'Indice PondENGHO'!W94/'Indice PondENGHO'!W93-1</f>
        <v>5.4524584593133696E-2</v>
      </c>
      <c r="X96" s="3">
        <f>+'Indice PondENGHO'!X94/'Indice PondENGHO'!X93-1</f>
        <v>3.2951437603350842E-2</v>
      </c>
      <c r="Y96" s="3">
        <f>+'Indice PondENGHO'!Y94/'Indice PondENGHO'!Y93-1</f>
        <v>6.8266685086353585E-2</v>
      </c>
      <c r="Z96" s="3">
        <f>+'Indice PondENGHO'!Z94/'Indice PondENGHO'!Z93-1</f>
        <v>4.9255265268747461E-2</v>
      </c>
      <c r="AA96" s="3">
        <f>+'Indice PondENGHO'!AA94/'Indice PondENGHO'!AA93-1</f>
        <v>2.0715842012232644E-2</v>
      </c>
      <c r="AB96" s="10">
        <f>+'Indice PondENGHO'!AB94/'Indice PondENGHO'!AB93-1</f>
        <v>3.5170143687920818E-2</v>
      </c>
      <c r="AC96" s="3">
        <f>+'Indice PondENGHO'!AC94/'Indice PondENGHO'!AC93-1</f>
        <v>3.3045856850582256E-2</v>
      </c>
      <c r="AD96" s="3">
        <f>+'Indice PondENGHO'!AD94/'Indice PondENGHO'!AD93-1</f>
        <v>1.887656143657912E-2</v>
      </c>
      <c r="AE96" s="3">
        <f>+'Indice PondENGHO'!AE94/'Indice PondENGHO'!AE93-1</f>
        <v>7.0892003943565873E-2</v>
      </c>
      <c r="AF96" s="3">
        <f>+'Indice PondENGHO'!AF94/'Indice PondENGHO'!AF93-1</f>
        <v>4.0461143798366184E-2</v>
      </c>
      <c r="AG96" s="3">
        <f>+'Indice PondENGHO'!AG94/'Indice PondENGHO'!AG93-1</f>
        <v>4.0824585412992498E-2</v>
      </c>
      <c r="AH96" s="3">
        <f>+'Indice PondENGHO'!AH94/'Indice PondENGHO'!AH93-1</f>
        <v>4.7872411635774936E-2</v>
      </c>
      <c r="AI96" s="3">
        <f>+'Indice PondENGHO'!AI94/'Indice PondENGHO'!AI93-1</f>
        <v>5.4230712864126174E-2</v>
      </c>
      <c r="AJ96" s="3">
        <f>+'Indice PondENGHO'!AJ94/'Indice PondENGHO'!AJ93-1</f>
        <v>3.3049102610257286E-2</v>
      </c>
      <c r="AK96" s="3">
        <f>+'Indice PondENGHO'!AK94/'Indice PondENGHO'!AK93-1</f>
        <v>6.8912296123670114E-2</v>
      </c>
      <c r="AL96" s="3">
        <f>+'Indice PondENGHO'!AL94/'Indice PondENGHO'!AL93-1</f>
        <v>4.8318244135203026E-2</v>
      </c>
      <c r="AM96" s="11">
        <f>+'Indice PondENGHO'!AM94/'Indice PondENGHO'!AM93-1</f>
        <v>2.1529409899712082E-2</v>
      </c>
      <c r="AN96" s="3">
        <f>+'Indice PondENGHO'!AN94/'Indice PondENGHO'!AN93-1</f>
        <v>3.4598265987701993E-2</v>
      </c>
      <c r="AO96" s="3">
        <f>+'Indice PondENGHO'!AO94/'Indice PondENGHO'!AO93-1</f>
        <v>3.3053975097691035E-2</v>
      </c>
      <c r="AP96" s="3">
        <f>+'Indice PondENGHO'!AP94/'Indice PondENGHO'!AP93-1</f>
        <v>1.880324379921916E-2</v>
      </c>
      <c r="AQ96" s="3">
        <f>+'Indice PondENGHO'!AQ94/'Indice PondENGHO'!AQ93-1</f>
        <v>6.9513591660950835E-2</v>
      </c>
      <c r="AR96" s="3">
        <f>+'Indice PondENGHO'!AR94/'Indice PondENGHO'!AR93-1</f>
        <v>4.0432085198279122E-2</v>
      </c>
      <c r="AS96" s="3">
        <f>+'Indice PondENGHO'!AS94/'Indice PondENGHO'!AS93-1</f>
        <v>4.1332429319423269E-2</v>
      </c>
      <c r="AT96" s="3">
        <f>+'Indice PondENGHO'!AT94/'Indice PondENGHO'!AT93-1</f>
        <v>5.0334675936758444E-2</v>
      </c>
      <c r="AU96" s="3">
        <f>+'Indice PondENGHO'!AU94/'Indice PondENGHO'!AU93-1</f>
        <v>5.4034752013878418E-2</v>
      </c>
      <c r="AV96" s="3">
        <f>+'Indice PondENGHO'!AV94/'Indice PondENGHO'!AV93-1</f>
        <v>3.1993051665141881E-2</v>
      </c>
      <c r="AW96" s="3">
        <f>+'Indice PondENGHO'!AW94/'Indice PondENGHO'!AW93-1</f>
        <v>6.9556149653128729E-2</v>
      </c>
      <c r="AX96" s="3">
        <f>+'Indice PondENGHO'!AX94/'Indice PondENGHO'!AX93-1</f>
        <v>4.8498765756079143E-2</v>
      </c>
      <c r="AY96" s="3">
        <f>+'Indice PondENGHO'!AY94/'Indice PondENGHO'!AY93-1</f>
        <v>2.1726075022083791E-2</v>
      </c>
      <c r="AZ96" s="10">
        <f>+'Indice PondENGHO'!AZ94/'Indice PondENGHO'!AZ93-1</f>
        <v>3.3325073863807342E-2</v>
      </c>
      <c r="BA96" s="3">
        <f>+'Indice PondENGHO'!BA94/'Indice PondENGHO'!BA93-1</f>
        <v>3.3105911336457794E-2</v>
      </c>
      <c r="BB96" s="3">
        <f>+'Indice PondENGHO'!BB94/'Indice PondENGHO'!BB93-1</f>
        <v>1.8572945050958189E-2</v>
      </c>
      <c r="BC96" s="3">
        <f>+'Indice PondENGHO'!BC94/'Indice PondENGHO'!BC93-1</f>
        <v>6.7750193960452787E-2</v>
      </c>
      <c r="BD96" s="3">
        <f>+'Indice PondENGHO'!BD94/'Indice PondENGHO'!BD93-1</f>
        <v>4.003206759956246E-2</v>
      </c>
      <c r="BE96" s="3">
        <f>+'Indice PondENGHO'!BE94/'Indice PondENGHO'!BE93-1</f>
        <v>4.1810365765601265E-2</v>
      </c>
      <c r="BF96" s="3">
        <f>+'Indice PondENGHO'!BF94/'Indice PondENGHO'!BF93-1</f>
        <v>5.1825339813354798E-2</v>
      </c>
      <c r="BG96" s="3">
        <f>+'Indice PondENGHO'!BG94/'Indice PondENGHO'!BG93-1</f>
        <v>5.3155993357977049E-2</v>
      </c>
      <c r="BH96" s="3">
        <f>+'Indice PondENGHO'!BH94/'Indice PondENGHO'!BH93-1</f>
        <v>3.0690286217643914E-2</v>
      </c>
      <c r="BI96" s="3">
        <f>+'Indice PondENGHO'!BI94/'Indice PondENGHO'!BI93-1</f>
        <v>7.0955734415802274E-2</v>
      </c>
      <c r="BJ96" s="3">
        <f>+'Indice PondENGHO'!BJ94/'Indice PondENGHO'!BJ93-1</f>
        <v>4.7764244938260925E-2</v>
      </c>
      <c r="BK96" s="11">
        <f>+'Indice PondENGHO'!BK94/'Indice PondENGHO'!BK93-1</f>
        <v>2.282252581009514E-2</v>
      </c>
      <c r="BL96" s="2">
        <f t="shared" ref="BL96" si="120">+A96</f>
        <v>45505</v>
      </c>
      <c r="BM96" s="72">
        <f>+'Indice PondENGHO'!BL94/'Indice PondENGHO'!BL93-1</f>
        <v>4.0302499308309425E-2</v>
      </c>
      <c r="BN96" s="72">
        <f>+'Indice PondENGHO'!BM94/'Indice PondENGHO'!BM93-1</f>
        <v>4.0550069020363066E-2</v>
      </c>
      <c r="BO96" s="72">
        <f>+'Indice PondENGHO'!BN94/'Indice PondENGHO'!BN93-1</f>
        <v>4.0223141479852842E-2</v>
      </c>
      <c r="BP96" s="72">
        <f>+'Indice PondENGHO'!BO94/'Indice PondENGHO'!BO93-1</f>
        <v>4.0788984177828835E-2</v>
      </c>
      <c r="BQ96" s="72">
        <f>+'Indice PondENGHO'!BP94/'Indice PondENGHO'!BP93-1</f>
        <v>4.1170883516405299E-2</v>
      </c>
      <c r="BR96" s="10">
        <f>+'Indice PondENGHO'!BQ94/'Indice PondENGHO'!BQ93-1</f>
        <v>3.5234161803309405E-2</v>
      </c>
      <c r="BS96" s="3">
        <f>+'Indice PondENGHO'!BR94/'Indice PondENGHO'!BR93-1</f>
        <v>3.3009257876356557E-2</v>
      </c>
      <c r="BT96" s="3">
        <f>+'Indice PondENGHO'!BS94/'Indice PondENGHO'!BS93-1</f>
        <v>1.8809890459426715E-2</v>
      </c>
      <c r="BU96" s="3">
        <f>+'Indice PondENGHO'!BT94/'Indice PondENGHO'!BT93-1</f>
        <v>7.0650488751358598E-2</v>
      </c>
      <c r="BV96" s="3">
        <f>+'Indice PondENGHO'!BU94/'Indice PondENGHO'!BU93-1</f>
        <v>4.0178913540572347E-2</v>
      </c>
      <c r="BW96" s="3">
        <f>+'Indice PondENGHO'!BV94/'Indice PondENGHO'!BV93-1</f>
        <v>4.1346717661042476E-2</v>
      </c>
      <c r="BX96" s="3">
        <f>+'Indice PondENGHO'!BW94/'Indice PondENGHO'!BW93-1</f>
        <v>4.9717035179368763E-2</v>
      </c>
      <c r="BY96" s="3">
        <f>+'Indice PondENGHO'!BX94/'Indice PondENGHO'!BX93-1</f>
        <v>5.4057789525603583E-2</v>
      </c>
      <c r="BZ96" s="3">
        <f>+'Indice PondENGHO'!BY94/'Indice PondENGHO'!BY93-1</f>
        <v>3.1975596921660188E-2</v>
      </c>
      <c r="CA96" s="3">
        <f>+'Indice PondENGHO'!BZ94/'Indice PondENGHO'!BZ93-1</f>
        <v>6.9661127517106847E-2</v>
      </c>
      <c r="CB96" s="3">
        <f>+'Indice PondENGHO'!CA94/'Indice PondENGHO'!CA93-1</f>
        <v>4.839713934425105E-2</v>
      </c>
      <c r="CC96" s="11">
        <f>+'Indice PondENGHO'!CB94/'Indice PondENGHO'!CB93-1</f>
        <v>2.1695095270684916E-2</v>
      </c>
      <c r="CD96" s="10">
        <f>+'Indice PondENGHO'!CC94/'Indice PondENGHO'!CC93-1</f>
        <v>4.0713785074773634E-2</v>
      </c>
      <c r="CE96" s="11">
        <f>+'Indice PondENGHO'!CD94/'Indice PondENGHO'!CD93-1</f>
        <v>4.0713785074773634E-2</v>
      </c>
      <c r="CS96" s="3">
        <f t="shared" si="59"/>
        <v>4.1613813418328593E-3</v>
      </c>
      <c r="CT96" s="3">
        <f t="shared" ref="CT96" si="121">+E96-BA96</f>
        <v>-1.8220967499282814E-4</v>
      </c>
      <c r="CU96" s="3">
        <f t="shared" ref="CU96" si="122">+F96-BB96</f>
        <v>4.4284372877601008E-4</v>
      </c>
      <c r="CV96" s="3">
        <f t="shared" ref="CV96" si="123">+G96-BC96</f>
        <v>8.7046024437600344E-3</v>
      </c>
      <c r="CW96" s="3">
        <f t="shared" ref="CW96" si="124">+H96-BD96</f>
        <v>-7.3679762518485958E-5</v>
      </c>
      <c r="CX96" s="3">
        <f t="shared" ref="CX96" si="125">+I96-BE96</f>
        <v>-1.0792566197417308E-3</v>
      </c>
      <c r="CY96" s="3">
        <f t="shared" ref="CY96" si="126">+J96-BF96</f>
        <v>-5.8505411227518511E-3</v>
      </c>
      <c r="CZ96" s="3">
        <f t="shared" ref="CZ96" si="127">+K96-BG96</f>
        <v>2.2184001158638278E-3</v>
      </c>
      <c r="DA96" s="3">
        <f t="shared" ref="DA96" si="128">+L96-BH96</f>
        <v>2.8522458776021331E-3</v>
      </c>
      <c r="DB96" s="3">
        <f t="shared" ref="DB96" si="129">+M96-BI96</f>
        <v>-4.4771173078226312E-3</v>
      </c>
      <c r="DC96" s="3">
        <f t="shared" ref="DC96" si="130">+N96-BJ96</f>
        <v>2.394023071002227E-3</v>
      </c>
      <c r="DD96" s="3">
        <f t="shared" ref="DD96" si="131">+O96-BK96</f>
        <v>-3.7261031703854641E-3</v>
      </c>
      <c r="DE96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6:DD9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2"/>
  <sheetViews>
    <sheetView zoomScale="108" zoomScaleNormal="115" workbookViewId="0">
      <pane xSplit="3" ySplit="2" topLeftCell="CA79" activePane="bottomRight" state="frozen"/>
      <selection pane="topRight" activeCell="D1" sqref="D1"/>
      <selection pane="bottomLeft" activeCell="A3" sqref="A3"/>
      <selection pane="bottomRight" activeCell="CG104" sqref="CG104"/>
    </sheetView>
  </sheetViews>
  <sheetFormatPr baseColWidth="10" defaultColWidth="8" defaultRowHeight="13.8" x14ac:dyDescent="0.3"/>
  <cols>
    <col min="1" max="105" width="8" style="53"/>
    <col min="106" max="106" width="44.109375" style="53" bestFit="1" customWidth="1"/>
    <col min="107" max="16384" width="8" style="53"/>
  </cols>
  <sheetData>
    <row r="1" spans="1:102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61.8" thickBot="1" x14ac:dyDescent="0.35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ht="31.2" thickBot="1" x14ac:dyDescent="0.35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BV3" s="68" t="s">
        <v>88</v>
      </c>
    </row>
    <row r="4" spans="1:102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1.790825390591517</v>
      </c>
      <c r="CI4" s="53">
        <f>100*(H4/H3-1)</f>
        <v>1.8761062622070224</v>
      </c>
      <c r="CK4" s="61">
        <f>+BG4-BV5</f>
        <v>0.19711800500008392</v>
      </c>
      <c r="CL4" s="61">
        <f t="shared" ref="CL4:CV4" si="26">+BH4-BW4</f>
        <v>5.3954588274336863E-3</v>
      </c>
      <c r="CM4" s="61">
        <f t="shared" si="26"/>
        <v>4.347346439826652E-2</v>
      </c>
      <c r="CN4" s="61">
        <f t="shared" si="26"/>
        <v>-5.9856158945330862E-3</v>
      </c>
      <c r="CO4" s="61">
        <f t="shared" si="26"/>
        <v>-5.0343881894223168E-2</v>
      </c>
      <c r="CP4" s="61">
        <f t="shared" si="26"/>
        <v>-6.7589485241478536E-2</v>
      </c>
      <c r="CQ4" s="61">
        <f t="shared" si="26"/>
        <v>-0.1140202994621359</v>
      </c>
      <c r="CR4" s="61">
        <f t="shared" si="26"/>
        <v>-8.0633563284573107E-3</v>
      </c>
      <c r="CS4" s="61">
        <f t="shared" si="26"/>
        <v>-2.3341682343379966E-2</v>
      </c>
      <c r="CT4" s="61">
        <f t="shared" si="26"/>
        <v>-6.056805069631082E-2</v>
      </c>
      <c r="CU4" s="61">
        <f t="shared" si="26"/>
        <v>-0.12114211602238356</v>
      </c>
      <c r="CV4" s="61">
        <f t="shared" si="26"/>
        <v>-2.7765718284863392E-2</v>
      </c>
      <c r="CW4" s="61">
        <f t="shared" ref="CW4:CX4" si="27">+BS4-CH4</f>
        <v>-0.10007775371182093</v>
      </c>
      <c r="CX4" s="61">
        <f t="shared" si="27"/>
        <v>-0.25701904296873135</v>
      </c>
    </row>
    <row r="5" spans="1:102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8">100*D$1*(D5-D4)/$I4</f>
        <v>0.25436725087773299</v>
      </c>
      <c r="L5" s="61">
        <f t="shared" ref="L5:L68" si="29">100*E$1*(E5-E4)/$I4</f>
        <v>0.34152470168341675</v>
      </c>
      <c r="M5" s="61">
        <f t="shared" ref="M5:M68" si="30">100*F$1*(F5-F4)/$I4</f>
        <v>0.38952283370502816</v>
      </c>
      <c r="N5" s="61">
        <f t="shared" ref="N5:N68" si="31">100*G$1*(G5-G4)/$I4</f>
        <v>0.49776509187204004</v>
      </c>
      <c r="O5" s="61">
        <f t="shared" ref="O5:O68" si="32">100*H$1*(H5-H4)/$I4</f>
        <v>0.76402730779618833</v>
      </c>
      <c r="P5" s="61">
        <f t="shared" ref="P5:P68" si="33">+SUM(K5:O5)</f>
        <v>2.247207185934406</v>
      </c>
      <c r="Q5" s="61">
        <f t="shared" ref="Q5:Q68" si="34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5">+S$1*(S5-S4)/D4</f>
        <v>0.49316957466034506</v>
      </c>
      <c r="Z5" s="61">
        <f t="shared" ref="Z5:Z68" si="36">+T$1*(T5-T4)/E4</f>
        <v>0.38754365910308874</v>
      </c>
      <c r="AA5" s="61">
        <f t="shared" ref="AA5:AA68" si="37">+U$1*(U5-U4)/F4</f>
        <v>0.34863931465798748</v>
      </c>
      <c r="AB5" s="61">
        <f t="shared" ref="AB5:AB68" si="38">+V$1*(V5-V4)/G4</f>
        <v>0.28593241056199864</v>
      </c>
      <c r="AC5" s="61">
        <f t="shared" ref="AC5:AC68" si="39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0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>+AS$1*(AS4-AS3)/$BE3</f>
        <v>0.13275552423016052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2">+SUM(BV5:CG5)</f>
        <v>2.4971338702711838</v>
      </c>
      <c r="CI5" s="53">
        <f t="shared" ref="CI5:CI68" si="43">100*(H5/H4-1)</f>
        <v>2.3617727861796833</v>
      </c>
      <c r="CK5" s="61">
        <f>+BG5-BV6</f>
        <v>0.28196391595683351</v>
      </c>
      <c r="CL5" s="61">
        <f t="shared" ref="CL5:CL68" si="44">+BH5-BW5</f>
        <v>1.1173392001691013E-2</v>
      </c>
      <c r="CM5" s="61">
        <f t="shared" ref="CM5:CM68" si="45">+BI5-BX5</f>
        <v>2.3673599454523006E-2</v>
      </c>
      <c r="CN5" s="61">
        <f t="shared" ref="CN5:CN68" si="46">+BJ5-BY5</f>
        <v>-0.1248721763057935</v>
      </c>
      <c r="CO5" s="61">
        <f t="shared" ref="CO5:CO68" si="47">+BK5-BZ5</f>
        <v>-3.3793771785179311E-2</v>
      </c>
      <c r="CP5" s="61">
        <f t="shared" ref="CP5:CP68" si="48">+BL5-CA5</f>
        <v>-0.12463722128687062</v>
      </c>
      <c r="CQ5" s="61">
        <f t="shared" ref="CQ5:CQ68" si="49">+BM5-CB5</f>
        <v>-9.6848774939900212E-2</v>
      </c>
      <c r="CR5" s="61">
        <f t="shared" ref="CR5:CR68" si="50">+BN5-CC5</f>
        <v>7.1927050767742751E-3</v>
      </c>
      <c r="CS5" s="61">
        <f t="shared" ref="CS5:CS68" si="51">+BO5-CD5</f>
        <v>-4.1717174431919399E-2</v>
      </c>
      <c r="CT5" s="61">
        <f t="shared" ref="CT5:CT68" si="52">+BP5-CE5</f>
        <v>-0.10301086412619953</v>
      </c>
      <c r="CU5" s="61">
        <f t="shared" ref="CU5:CU68" si="53">+BQ5-CF5</f>
        <v>-6.5302494631737831E-2</v>
      </c>
      <c r="CV5" s="61">
        <f t="shared" ref="CV5:CV68" si="54">+BR5-CG5</f>
        <v>-2.9843377305368804E-2</v>
      </c>
      <c r="CW5" s="61">
        <f t="shared" ref="CW5:CW68" si="55">+BS5-CH5</f>
        <v>-0.2175721078497963</v>
      </c>
      <c r="CX5" s="61">
        <f t="shared" ref="CX5:CX68" si="56">+BT5-CI5</f>
        <v>-0.27584815449348543</v>
      </c>
    </row>
    <row r="6" spans="1:102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8"/>
        <v>0.22415543913056526</v>
      </c>
      <c r="L6" s="61">
        <f t="shared" si="29"/>
        <v>0.2725611998515049</v>
      </c>
      <c r="M6" s="61">
        <f t="shared" si="30"/>
        <v>0.30030557382595496</v>
      </c>
      <c r="N6" s="61">
        <f t="shared" si="31"/>
        <v>0.3660820509151218</v>
      </c>
      <c r="O6" s="61">
        <f t="shared" si="32"/>
        <v>0.49830705011192766</v>
      </c>
      <c r="P6" s="61">
        <f t="shared" si="33"/>
        <v>1.6614113138350746</v>
      </c>
      <c r="Q6" s="61">
        <f t="shared" si="34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5"/>
        <v>0.53887738099727955</v>
      </c>
      <c r="Z6" s="61">
        <f t="shared" si="36"/>
        <v>0.45984322541513301</v>
      </c>
      <c r="AA6" s="61">
        <f t="shared" si="37"/>
        <v>0.43658480312582132</v>
      </c>
      <c r="AB6" s="61">
        <f t="shared" si="38"/>
        <v>0.37205470282208564</v>
      </c>
      <c r="AC6" s="61">
        <f t="shared" si="39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0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7">+SUM(BG6:BR6)</f>
        <v>2.0519375397462083</v>
      </c>
      <c r="BT6" s="61">
        <f t="shared" si="41"/>
        <v>1.8410781591865932</v>
      </c>
      <c r="BV6" s="61">
        <f>+AS$1*(AS5-AS4)/$BE4</f>
        <v>0.21120565870351155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2"/>
        <v>1.5427082290862051</v>
      </c>
      <c r="CI6" s="53">
        <f t="shared" si="43"/>
        <v>1.5386500688628457</v>
      </c>
      <c r="CK6" s="61">
        <f>+BG6-BV7</f>
        <v>0.24461997091752874</v>
      </c>
      <c r="CL6" s="61">
        <f t="shared" si="44"/>
        <v>1.1116873913591143E-2</v>
      </c>
      <c r="CM6" s="61">
        <f t="shared" si="45"/>
        <v>4.6679066503649592E-2</v>
      </c>
      <c r="CN6" s="61">
        <f t="shared" si="46"/>
        <v>0.23193279865961614</v>
      </c>
      <c r="CO6" s="61">
        <f t="shared" si="47"/>
        <v>-1.4301683801567225E-2</v>
      </c>
      <c r="CP6" s="61">
        <f t="shared" si="48"/>
        <v>-6.7596921172707422E-2</v>
      </c>
      <c r="CQ6" s="61">
        <f t="shared" si="49"/>
        <v>-6.3418692445276453E-2</v>
      </c>
      <c r="CR6" s="61">
        <f t="shared" si="50"/>
        <v>3.5009071139354114E-2</v>
      </c>
      <c r="CS6" s="61">
        <f t="shared" si="51"/>
        <v>-7.7342668400786185E-2</v>
      </c>
      <c r="CT6" s="61">
        <f t="shared" si="52"/>
        <v>0.12744375147284975</v>
      </c>
      <c r="CU6" s="61">
        <f t="shared" si="53"/>
        <v>-2.8607163678459252E-2</v>
      </c>
      <c r="CV6" s="61">
        <f t="shared" si="54"/>
        <v>-1.9356843824029149E-2</v>
      </c>
      <c r="CW6" s="61">
        <f t="shared" si="55"/>
        <v>0.50922931066000321</v>
      </c>
      <c r="CX6" s="61">
        <f t="shared" si="56"/>
        <v>0.30242809032374751</v>
      </c>
    </row>
    <row r="7" spans="1:102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8"/>
        <v>0.33351086424428822</v>
      </c>
      <c r="L7" s="61">
        <f t="shared" si="29"/>
        <v>0.4244498749149257</v>
      </c>
      <c r="M7" s="61">
        <f t="shared" si="30"/>
        <v>0.48162758943986256</v>
      </c>
      <c r="N7" s="61">
        <f t="shared" si="31"/>
        <v>0.58397426636805361</v>
      </c>
      <c r="O7" s="61">
        <f t="shared" si="32"/>
        <v>0.83178830829437345</v>
      </c>
      <c r="P7" s="61">
        <f t="shared" si="33"/>
        <v>2.6553509032615037</v>
      </c>
      <c r="Q7" s="61">
        <f t="shared" si="34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5"/>
        <v>0.88595318072096763</v>
      </c>
      <c r="Z7" s="61">
        <f t="shared" si="36"/>
        <v>0.70929646586164241</v>
      </c>
      <c r="AA7" s="61">
        <f t="shared" si="37"/>
        <v>0.64700408350768868</v>
      </c>
      <c r="AB7" s="61">
        <f t="shared" si="38"/>
        <v>0.53453500599507375</v>
      </c>
      <c r="AC7" s="61">
        <f t="shared" si="39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0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7"/>
        <v>3.0269512603956734</v>
      </c>
      <c r="BT7" s="61">
        <f t="shared" si="41"/>
        <v>2.7344260580869584</v>
      </c>
      <c r="BV7" s="61">
        <f>+AS$1*(AS6-AS5)/$BE5</f>
        <v>0.29425741007975081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2"/>
        <v>2.7274571456688275</v>
      </c>
      <c r="CI7" s="53">
        <f t="shared" si="43"/>
        <v>2.5714642888408523</v>
      </c>
      <c r="CK7" s="61">
        <f>+BG7-BV8</f>
        <v>0.49032764343613089</v>
      </c>
      <c r="CL7" s="61">
        <f t="shared" si="44"/>
        <v>1.2124011677995962E-2</v>
      </c>
      <c r="CM7" s="61">
        <f t="shared" si="45"/>
        <v>2.8546472307109383E-2</v>
      </c>
      <c r="CN7" s="61">
        <f t="shared" si="46"/>
        <v>5.3123782977109846E-2</v>
      </c>
      <c r="CO7" s="61">
        <f t="shared" si="47"/>
        <v>-4.5915158863133874E-2</v>
      </c>
      <c r="CP7" s="61">
        <f t="shared" si="48"/>
        <v>-5.5558378249194115E-2</v>
      </c>
      <c r="CQ7" s="61">
        <f t="shared" si="49"/>
        <v>-3.6414788091139225E-2</v>
      </c>
      <c r="CR7" s="61">
        <f t="shared" si="50"/>
        <v>4.0438486740741075E-2</v>
      </c>
      <c r="CS7" s="61">
        <f t="shared" si="51"/>
        <v>-7.2689331680641428E-2</v>
      </c>
      <c r="CT7" s="61">
        <f t="shared" si="52"/>
        <v>-0.11368843667706331</v>
      </c>
      <c r="CU7" s="61">
        <f t="shared" si="53"/>
        <v>-8.0003085622376804E-2</v>
      </c>
      <c r="CV7" s="61">
        <f t="shared" si="54"/>
        <v>-2.2165230433779201E-2</v>
      </c>
      <c r="CW7" s="61">
        <f t="shared" si="55"/>
        <v>0.29949411472684595</v>
      </c>
      <c r="CX7" s="61">
        <f t="shared" si="56"/>
        <v>0.16296176924610606</v>
      </c>
    </row>
    <row r="8" spans="1:102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8"/>
        <v>0.22814178126688664</v>
      </c>
      <c r="L8" s="61">
        <f t="shared" si="29"/>
        <v>0.2799389510294632</v>
      </c>
      <c r="M8" s="61">
        <f t="shared" si="30"/>
        <v>0.31120710826952663</v>
      </c>
      <c r="N8" s="61">
        <f t="shared" si="31"/>
        <v>0.38155724295559645</v>
      </c>
      <c r="O8" s="61">
        <f t="shared" si="32"/>
        <v>0.54629972496812085</v>
      </c>
      <c r="P8" s="61">
        <f t="shared" si="33"/>
        <v>1.747144808489594</v>
      </c>
      <c r="Q8" s="61">
        <f t="shared" si="34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5"/>
        <v>0.7465971735407041</v>
      </c>
      <c r="Z8" s="61">
        <f t="shared" si="36"/>
        <v>0.59173404181001643</v>
      </c>
      <c r="AA8" s="61">
        <f t="shared" si="37"/>
        <v>0.53763575965912991</v>
      </c>
      <c r="AB8" s="61">
        <f t="shared" si="38"/>
        <v>0.44518919711985944</v>
      </c>
      <c r="AC8" s="61">
        <f t="shared" si="39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0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7"/>
        <v>1.8031895531036257</v>
      </c>
      <c r="BT8" s="61">
        <f t="shared" si="41"/>
        <v>1.8690745930160846</v>
      </c>
      <c r="BV8" s="61">
        <f>+AS$1*(AS7-AS6)/$BE6</f>
        <v>0.39562553728483674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2"/>
        <v>1.7037006431132988</v>
      </c>
      <c r="CI8" s="53">
        <f t="shared" si="43"/>
        <v>1.6902607976454709</v>
      </c>
      <c r="CK8" s="61">
        <f>+BG8-BV9</f>
        <v>0.42059437411552064</v>
      </c>
      <c r="CL8" s="61">
        <f t="shared" si="44"/>
        <v>7.3848176235006696E-3</v>
      </c>
      <c r="CM8" s="61">
        <f t="shared" si="45"/>
        <v>4.215885500972763E-2</v>
      </c>
      <c r="CN8" s="61">
        <f t="shared" si="46"/>
        <v>-4.3668570578340171E-3</v>
      </c>
      <c r="CO8" s="61">
        <f t="shared" si="47"/>
        <v>-8.6005270803650211E-2</v>
      </c>
      <c r="CP8" s="61">
        <f t="shared" si="48"/>
        <v>-5.4346308481928868E-2</v>
      </c>
      <c r="CQ8" s="61">
        <f t="shared" si="49"/>
        <v>-3.4683405111738327E-2</v>
      </c>
      <c r="CR8" s="61">
        <f t="shared" si="50"/>
        <v>1.5507705873894696E-2</v>
      </c>
      <c r="CS8" s="61">
        <f t="shared" si="51"/>
        <v>-2.9906298944146703E-2</v>
      </c>
      <c r="CT8" s="61">
        <f t="shared" si="52"/>
        <v>-5.6192687686043338E-2</v>
      </c>
      <c r="CU8" s="61">
        <f t="shared" si="53"/>
        <v>-3.7671631554788587E-2</v>
      </c>
      <c r="CV8" s="61">
        <f t="shared" si="54"/>
        <v>-1.3361645132533358E-2</v>
      </c>
      <c r="CW8" s="61">
        <f t="shared" si="55"/>
        <v>9.948890999032689E-2</v>
      </c>
      <c r="CX8" s="61">
        <f t="shared" si="56"/>
        <v>0.1788137953706137</v>
      </c>
    </row>
    <row r="9" spans="1:102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8"/>
        <v>0.15677792643767152</v>
      </c>
      <c r="L9" s="61">
        <f t="shared" si="29"/>
        <v>0.19867919478749721</v>
      </c>
      <c r="M9" s="61">
        <f t="shared" si="30"/>
        <v>0.22889406655267786</v>
      </c>
      <c r="N9" s="61">
        <f t="shared" si="31"/>
        <v>0.28804867646870436</v>
      </c>
      <c r="O9" s="61">
        <f t="shared" si="32"/>
        <v>0.42899063852082464</v>
      </c>
      <c r="P9" s="61">
        <f t="shared" si="33"/>
        <v>1.3013905027673756</v>
      </c>
      <c r="Q9" s="61">
        <f t="shared" si="34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5"/>
        <v>0.42482226240593973</v>
      </c>
      <c r="Z9" s="61">
        <f t="shared" si="36"/>
        <v>0.33610203811278055</v>
      </c>
      <c r="AA9" s="61">
        <f t="shared" si="37"/>
        <v>0.30642134658645481</v>
      </c>
      <c r="AB9" s="61">
        <f t="shared" si="38"/>
        <v>0.25571988064877466</v>
      </c>
      <c r="AC9" s="61">
        <f t="shared" si="39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0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7"/>
        <v>1.3267970803237825</v>
      </c>
      <c r="BT9" s="61">
        <f t="shared" si="41"/>
        <v>1.2828818827754773</v>
      </c>
      <c r="BV9" s="61">
        <f>+AS$1*(AS8-AS7)/$BE7</f>
        <v>0.32600279942518345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2"/>
        <v>1.5055981522215129</v>
      </c>
      <c r="CI9" s="53">
        <f t="shared" si="43"/>
        <v>1.3280471734027577</v>
      </c>
      <c r="CK9" s="61">
        <f>+BG9-BV10</f>
        <v>0.23062177254978616</v>
      </c>
      <c r="CL9" s="61">
        <f t="shared" si="44"/>
        <v>6.7807773368635076E-3</v>
      </c>
      <c r="CM9" s="61">
        <f t="shared" si="45"/>
        <v>2.4995244324537348E-2</v>
      </c>
      <c r="CN9" s="61">
        <f t="shared" si="46"/>
        <v>-3.3639609033315032E-2</v>
      </c>
      <c r="CO9" s="61">
        <f t="shared" si="47"/>
        <v>-3.7565216137612059E-2</v>
      </c>
      <c r="CP9" s="61">
        <f t="shared" si="48"/>
        <v>-4.9224839918226834E-2</v>
      </c>
      <c r="CQ9" s="61">
        <f t="shared" si="49"/>
        <v>-1.0817225881904341E-2</v>
      </c>
      <c r="CR9" s="61">
        <f t="shared" si="50"/>
        <v>-7.3997453325245835E-3</v>
      </c>
      <c r="CS9" s="61">
        <f t="shared" si="51"/>
        <v>-4.5657285643990603E-2</v>
      </c>
      <c r="CT9" s="61">
        <f t="shared" si="52"/>
        <v>-4.577119541539227E-2</v>
      </c>
      <c r="CU9" s="61">
        <f t="shared" si="53"/>
        <v>-6.5352015643023412E-2</v>
      </c>
      <c r="CV9" s="61">
        <f t="shared" si="54"/>
        <v>-1.3969423533898497E-2</v>
      </c>
      <c r="CW9" s="61">
        <f t="shared" si="55"/>
        <v>-0.17880107189773042</v>
      </c>
      <c r="CX9" s="61">
        <f t="shared" si="56"/>
        <v>-4.5165290627280363E-2</v>
      </c>
    </row>
    <row r="10" spans="1:102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8"/>
        <v>0.23429970420450316</v>
      </c>
      <c r="L10" s="61">
        <f t="shared" si="29"/>
        <v>0.30759866673926917</v>
      </c>
      <c r="M10" s="61">
        <f t="shared" si="30"/>
        <v>0.35962281359087073</v>
      </c>
      <c r="N10" s="61">
        <f t="shared" si="31"/>
        <v>0.4579903740255763</v>
      </c>
      <c r="O10" s="61">
        <f t="shared" si="32"/>
        <v>0.6858226567128487</v>
      </c>
      <c r="P10" s="61">
        <f t="shared" si="33"/>
        <v>2.0453342152730682</v>
      </c>
      <c r="Q10" s="61">
        <f t="shared" si="34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5"/>
        <v>0.5853684536518442</v>
      </c>
      <c r="Z10" s="61">
        <f t="shared" si="36"/>
        <v>0.4723980181477373</v>
      </c>
      <c r="AA10" s="61">
        <f t="shared" si="37"/>
        <v>0.43347981154966081</v>
      </c>
      <c r="AB10" s="61">
        <f t="shared" si="38"/>
        <v>0.35707349444142839</v>
      </c>
      <c r="AC10" s="61">
        <f t="shared" si="39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0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7"/>
        <v>1.9550339833263488</v>
      </c>
      <c r="BT10" s="61">
        <f t="shared" si="41"/>
        <v>1.9175770848097518</v>
      </c>
      <c r="BV10" s="61">
        <f>+AS$1*(AS9-AS8)/$BE8</f>
        <v>0.19420048985615357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2"/>
        <v>2.0446293532020579</v>
      </c>
      <c r="CI10" s="53">
        <f t="shared" si="43"/>
        <v>2.1225758928373528</v>
      </c>
      <c r="CK10" s="61">
        <f>+BG10-BV11</f>
        <v>0.32164279977514149</v>
      </c>
      <c r="CL10" s="61">
        <f t="shared" si="44"/>
        <v>1.0649723152358112E-2</v>
      </c>
      <c r="CM10" s="61">
        <f t="shared" si="45"/>
        <v>1.3000988347579213E-2</v>
      </c>
      <c r="CN10" s="61">
        <f t="shared" si="46"/>
        <v>-4.1458244310628611E-2</v>
      </c>
      <c r="CO10" s="61">
        <f t="shared" si="47"/>
        <v>-4.4070620962988888E-2</v>
      </c>
      <c r="CP10" s="61">
        <f t="shared" si="48"/>
        <v>-0.13794795061735421</v>
      </c>
      <c r="CQ10" s="61">
        <f t="shared" si="49"/>
        <v>-7.9761198932688987E-2</v>
      </c>
      <c r="CR10" s="61">
        <f t="shared" si="50"/>
        <v>2.4978045417132097E-2</v>
      </c>
      <c r="CS10" s="61">
        <f t="shared" si="51"/>
        <v>-5.2767545357783469E-2</v>
      </c>
      <c r="CT10" s="61">
        <f t="shared" si="52"/>
        <v>-3.8942762858602292E-2</v>
      </c>
      <c r="CU10" s="61">
        <f t="shared" si="53"/>
        <v>-0.11247694456691196</v>
      </c>
      <c r="CV10" s="61">
        <f t="shared" si="54"/>
        <v>-2.1966822981510474E-2</v>
      </c>
      <c r="CW10" s="61">
        <f t="shared" si="55"/>
        <v>-8.9595369875709041E-2</v>
      </c>
      <c r="CX10" s="61">
        <f t="shared" si="56"/>
        <v>-0.20499880802760106</v>
      </c>
    </row>
    <row r="11" spans="1:102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8"/>
        <v>0.17148300067243125</v>
      </c>
      <c r="L11" s="61">
        <f t="shared" si="29"/>
        <v>0.22135432609939271</v>
      </c>
      <c r="M11" s="61">
        <f t="shared" si="30"/>
        <v>0.25659313459663058</v>
      </c>
      <c r="N11" s="61">
        <f t="shared" si="31"/>
        <v>0.32011110189889169</v>
      </c>
      <c r="O11" s="61">
        <f t="shared" si="32"/>
        <v>0.46288411899640391</v>
      </c>
      <c r="P11" s="61">
        <f t="shared" si="33"/>
        <v>1.4324256822637502</v>
      </c>
      <c r="Q11" s="61">
        <f t="shared" si="34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5"/>
        <v>0.57080574536260664</v>
      </c>
      <c r="Z11" s="61">
        <f t="shared" si="36"/>
        <v>0.47911531807907898</v>
      </c>
      <c r="AA11" s="61">
        <f t="shared" si="37"/>
        <v>0.45409837152083071</v>
      </c>
      <c r="AB11" s="61">
        <f t="shared" si="38"/>
        <v>0.38282602400242322</v>
      </c>
      <c r="AC11" s="61">
        <f t="shared" si="39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0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7"/>
        <v>1.4723224564348822</v>
      </c>
      <c r="BT11" s="61">
        <f t="shared" si="41"/>
        <v>1.4052258505405035</v>
      </c>
      <c r="BV11" s="61">
        <f>+AS$1*(AS10-AS9)/$BE9</f>
        <v>0.26372565387670271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2"/>
        <v>1.4708306404227542</v>
      </c>
      <c r="CI11" s="53">
        <f t="shared" si="43"/>
        <v>1.4315119410708954</v>
      </c>
      <c r="CK11" s="61">
        <f>+BG11-BV12</f>
        <v>0.2798082270663439</v>
      </c>
      <c r="CL11" s="61">
        <f t="shared" si="44"/>
        <v>9.6714581849471279E-3</v>
      </c>
      <c r="CM11" s="61">
        <f t="shared" si="45"/>
        <v>-5.48769484602571E-3</v>
      </c>
      <c r="CN11" s="61">
        <f t="shared" si="46"/>
        <v>-4.6973477603234504E-2</v>
      </c>
      <c r="CO11" s="61">
        <f t="shared" si="47"/>
        <v>-1.9077573303547365E-2</v>
      </c>
      <c r="CP11" s="61">
        <f t="shared" si="48"/>
        <v>-0.10724869492927125</v>
      </c>
      <c r="CQ11" s="61">
        <f t="shared" si="49"/>
        <v>-6.1795435682886285E-2</v>
      </c>
      <c r="CR11" s="61">
        <f t="shared" si="50"/>
        <v>6.4132395529766933E-3</v>
      </c>
      <c r="CS11" s="61">
        <f t="shared" si="51"/>
        <v>1.6949829463442728E-2</v>
      </c>
      <c r="CT11" s="61">
        <f t="shared" si="52"/>
        <v>-5.1713612793503651E-2</v>
      </c>
      <c r="CU11" s="61">
        <f t="shared" si="53"/>
        <v>-2.9219814070648435E-2</v>
      </c>
      <c r="CV11" s="61">
        <f t="shared" si="54"/>
        <v>-1.7106499446025172E-2</v>
      </c>
      <c r="CW11" s="61">
        <f t="shared" si="55"/>
        <v>1.491816012128E-3</v>
      </c>
      <c r="CX11" s="61">
        <f t="shared" si="56"/>
        <v>-2.6286090530391881E-2</v>
      </c>
    </row>
    <row r="12" spans="1:102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8"/>
        <v>0.13375559173628521</v>
      </c>
      <c r="L12" s="61">
        <f t="shared" si="29"/>
        <v>0.17617435950961385</v>
      </c>
      <c r="M12" s="61">
        <f t="shared" si="30"/>
        <v>0.2131217072291719</v>
      </c>
      <c r="N12" s="61">
        <f t="shared" si="31"/>
        <v>0.27041601760817108</v>
      </c>
      <c r="O12" s="61">
        <f t="shared" si="32"/>
        <v>0.40309584667972209</v>
      </c>
      <c r="P12" s="61">
        <f t="shared" si="33"/>
        <v>1.1965635227629641</v>
      </c>
      <c r="Q12" s="61">
        <f t="shared" si="34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5"/>
        <v>0.39244030952072134</v>
      </c>
      <c r="Z12" s="61">
        <f t="shared" si="36"/>
        <v>0.30371324506694708</v>
      </c>
      <c r="AA12" s="61">
        <f t="shared" si="37"/>
        <v>0.26621820032207039</v>
      </c>
      <c r="AB12" s="61">
        <f t="shared" si="38"/>
        <v>0.21484185090290814</v>
      </c>
      <c r="AC12" s="61">
        <f t="shared" si="39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0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7"/>
        <v>1.2218585631268206</v>
      </c>
      <c r="BT12" s="61">
        <f t="shared" si="41"/>
        <v>1.0963608322150931</v>
      </c>
      <c r="BV12" s="61">
        <f>+AS$1*(AS11-AS10)/$BE10</f>
        <v>0.29099751829626275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2"/>
        <v>1.5053469914230853</v>
      </c>
      <c r="CI12" s="53">
        <f t="shared" si="43"/>
        <v>1.246622507664874</v>
      </c>
      <c r="CK12" s="61">
        <f>+BG12-BV13</f>
        <v>0.23578628277235031</v>
      </c>
      <c r="CL12" s="61">
        <f t="shared" si="44"/>
        <v>-1.9437306544982311E-3</v>
      </c>
      <c r="CM12" s="61">
        <f t="shared" si="45"/>
        <v>-5.7469070532979605E-3</v>
      </c>
      <c r="CN12" s="61">
        <f t="shared" si="46"/>
        <v>-4.7827655535762625E-3</v>
      </c>
      <c r="CO12" s="61">
        <f t="shared" si="47"/>
        <v>-8.0336421789051551E-4</v>
      </c>
      <c r="CP12" s="61">
        <f t="shared" si="48"/>
        <v>-9.7505834616896825E-2</v>
      </c>
      <c r="CQ12" s="61">
        <f t="shared" si="49"/>
        <v>-4.6936831627744369E-2</v>
      </c>
      <c r="CR12" s="61">
        <f t="shared" si="50"/>
        <v>9.4213033861231879E-3</v>
      </c>
      <c r="CS12" s="61">
        <f t="shared" si="51"/>
        <v>-2.6895358803056088E-2</v>
      </c>
      <c r="CT12" s="61">
        <f t="shared" si="52"/>
        <v>-0.12715420180405018</v>
      </c>
      <c r="CU12" s="61">
        <f t="shared" si="53"/>
        <v>-5.1529065359850329E-2</v>
      </c>
      <c r="CV12" s="61">
        <f t="shared" si="54"/>
        <v>-3.1054463215985657E-2</v>
      </c>
      <c r="CW12" s="61">
        <f t="shared" si="55"/>
        <v>-0.28348842829626464</v>
      </c>
      <c r="CX12" s="61">
        <f t="shared" si="56"/>
        <v>-0.15026167544978097</v>
      </c>
    </row>
    <row r="13" spans="1:102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8"/>
        <v>0.15479658354828382</v>
      </c>
      <c r="L13" s="61">
        <f t="shared" si="29"/>
        <v>0.19924468218618896</v>
      </c>
      <c r="M13" s="61">
        <f t="shared" si="30"/>
        <v>0.22534598121128238</v>
      </c>
      <c r="N13" s="61">
        <f t="shared" si="31"/>
        <v>0.27859283071941821</v>
      </c>
      <c r="O13" s="61">
        <f t="shared" si="32"/>
        <v>0.39116910201991045</v>
      </c>
      <c r="P13" s="61">
        <f t="shared" si="33"/>
        <v>1.2491491796850838</v>
      </c>
      <c r="Q13" s="61">
        <f t="shared" si="34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5"/>
        <v>0.33448258983301898</v>
      </c>
      <c r="Z13" s="61">
        <f t="shared" si="36"/>
        <v>0.25470400758491446</v>
      </c>
      <c r="AA13" s="61">
        <f t="shared" si="37"/>
        <v>0.22213099525081953</v>
      </c>
      <c r="AB13" s="61">
        <f t="shared" si="38"/>
        <v>0.178542657699824</v>
      </c>
      <c r="AC13" s="61">
        <f t="shared" si="39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0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7"/>
        <v>1.3768286654928512</v>
      </c>
      <c r="BT13" s="61">
        <f t="shared" si="41"/>
        <v>1.2700860919375057</v>
      </c>
      <c r="BV13" s="61">
        <f>+AS$1*(AS12-AS11)/$BE11</f>
        <v>0.15665402674837103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2"/>
        <v>1.3252136832870016</v>
      </c>
      <c r="CI13" s="53">
        <f t="shared" si="43"/>
        <v>1.2091394354991847</v>
      </c>
      <c r="CK13" s="61">
        <f>+BG13-BV14</f>
        <v>0.20833333999914574</v>
      </c>
      <c r="CL13" s="61">
        <f t="shared" si="44"/>
        <v>9.9235997176286422E-3</v>
      </c>
      <c r="CM13" s="61">
        <f t="shared" si="45"/>
        <v>1.9306134919046737E-2</v>
      </c>
      <c r="CN13" s="61">
        <f t="shared" si="46"/>
        <v>1.2265344665694511E-3</v>
      </c>
      <c r="CO13" s="61">
        <f t="shared" si="47"/>
        <v>-3.5088759840559234E-3</v>
      </c>
      <c r="CP13" s="61">
        <f t="shared" si="48"/>
        <v>-2.8537636996197949E-2</v>
      </c>
      <c r="CQ13" s="61">
        <f t="shared" si="49"/>
        <v>-4.72575943383787E-2</v>
      </c>
      <c r="CR13" s="61">
        <f t="shared" si="50"/>
        <v>3.0743293232830371E-2</v>
      </c>
      <c r="CS13" s="61">
        <f t="shared" si="51"/>
        <v>-1.6846457717536692E-2</v>
      </c>
      <c r="CT13" s="61">
        <f t="shared" si="52"/>
        <v>-1.1648022707411488E-2</v>
      </c>
      <c r="CU13" s="61">
        <f t="shared" si="53"/>
        <v>-6.0753190083554648E-2</v>
      </c>
      <c r="CV13" s="61">
        <f t="shared" si="54"/>
        <v>-1.8861365387738478E-2</v>
      </c>
      <c r="CW13" s="61">
        <f t="shared" si="55"/>
        <v>5.1614982205849591E-2</v>
      </c>
      <c r="CX13" s="61">
        <f t="shared" si="56"/>
        <v>6.0946656438320979E-2</v>
      </c>
    </row>
    <row r="14" spans="1:102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8"/>
        <v>0.20018272324509123</v>
      </c>
      <c r="L14" s="61">
        <f t="shared" si="29"/>
        <v>0.25627010557460367</v>
      </c>
      <c r="M14" s="61">
        <f t="shared" si="30"/>
        <v>0.29191467738097482</v>
      </c>
      <c r="N14" s="61">
        <f t="shared" si="31"/>
        <v>0.36930471555047972</v>
      </c>
      <c r="O14" s="61">
        <f t="shared" si="32"/>
        <v>0.51838570632154635</v>
      </c>
      <c r="P14" s="61">
        <f t="shared" si="33"/>
        <v>1.6360579280726957</v>
      </c>
      <c r="Q14" s="61">
        <f t="shared" si="34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5"/>
        <v>0.62788905134386264</v>
      </c>
      <c r="Z14" s="61">
        <f t="shared" si="36"/>
        <v>0.50764291553835239</v>
      </c>
      <c r="AA14" s="61">
        <f t="shared" si="37"/>
        <v>0.46681434785058495</v>
      </c>
      <c r="AB14" s="61">
        <f t="shared" si="38"/>
        <v>0.38888275794634564</v>
      </c>
      <c r="AC14" s="61">
        <f t="shared" si="39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0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7"/>
        <v>1.6627290780875461</v>
      </c>
      <c r="BT14" s="61">
        <f t="shared" si="41"/>
        <v>1.6421339544807179</v>
      </c>
      <c r="BV14" s="61">
        <f>+AS$1*(AS13-AS12)/$BE12</f>
        <v>0.12614924983387324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2"/>
        <v>1.4592615475652284</v>
      </c>
      <c r="CI14" s="53">
        <f t="shared" si="43"/>
        <v>1.6030110158395505</v>
      </c>
      <c r="CK14" s="61">
        <f>+BG14-BV15</f>
        <v>0.33719616733775398</v>
      </c>
      <c r="CL14" s="61">
        <f t="shared" si="44"/>
        <v>8.966828301589097E-4</v>
      </c>
      <c r="CM14" s="61">
        <f t="shared" si="45"/>
        <v>2.7134974979554416E-2</v>
      </c>
      <c r="CN14" s="61">
        <f t="shared" si="46"/>
        <v>2.465052482950586E-2</v>
      </c>
      <c r="CO14" s="61">
        <f t="shared" si="47"/>
        <v>-2.9637836079949943E-2</v>
      </c>
      <c r="CP14" s="61">
        <f t="shared" si="48"/>
        <v>-4.8529989547892942E-2</v>
      </c>
      <c r="CQ14" s="61">
        <f t="shared" si="49"/>
        <v>-0.14968666847634243</v>
      </c>
      <c r="CR14" s="61">
        <f t="shared" si="50"/>
        <v>1.0491234363339749E-2</v>
      </c>
      <c r="CS14" s="61">
        <f t="shared" si="51"/>
        <v>6.2037590667704534E-4</v>
      </c>
      <c r="CT14" s="61">
        <f t="shared" si="52"/>
        <v>-4.5614489971851239E-2</v>
      </c>
      <c r="CU14" s="61">
        <f t="shared" si="53"/>
        <v>-7.1329825265903327E-2</v>
      </c>
      <c r="CV14" s="61">
        <f t="shared" si="54"/>
        <v>-1.7267254554967693E-2</v>
      </c>
      <c r="CW14" s="61">
        <f t="shared" si="55"/>
        <v>0.2034675305223177</v>
      </c>
      <c r="CX14" s="61">
        <f t="shared" si="56"/>
        <v>3.9122938641167337E-2</v>
      </c>
    </row>
    <row r="15" spans="1:102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8"/>
        <v>0.38252563940978529</v>
      </c>
      <c r="L15" s="61">
        <f t="shared" si="29"/>
        <v>0.52686601954348555</v>
      </c>
      <c r="M15" s="61">
        <f t="shared" si="30"/>
        <v>0.61217759410478489</v>
      </c>
      <c r="N15" s="61">
        <f t="shared" si="31"/>
        <v>0.77884550770600935</v>
      </c>
      <c r="O15" s="61">
        <f t="shared" si="32"/>
        <v>1.1830395116781858</v>
      </c>
      <c r="P15" s="61">
        <f t="shared" si="33"/>
        <v>3.483454272442251</v>
      </c>
      <c r="Q15" s="61">
        <f t="shared" si="34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5"/>
        <v>0.42580478501157154</v>
      </c>
      <c r="Z15" s="61">
        <f t="shared" si="36"/>
        <v>0.34551960115929597</v>
      </c>
      <c r="AA15" s="61">
        <f t="shared" si="37"/>
        <v>0.31517834633519115</v>
      </c>
      <c r="AB15" s="61">
        <f t="shared" si="38"/>
        <v>0.26387425125300412</v>
      </c>
      <c r="AC15" s="61">
        <f t="shared" si="39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0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7"/>
        <v>4.0334991019003246</v>
      </c>
      <c r="BT15" s="61">
        <f t="shared" si="41"/>
        <v>3.137737463230561</v>
      </c>
      <c r="BV15" s="61">
        <f>+AS$1*(AS14-AS13)/$BE13</f>
        <v>0.29069288400610865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2"/>
        <v>4.6182115101181456</v>
      </c>
      <c r="CI15" s="53">
        <f t="shared" si="43"/>
        <v>3.6595189422167662</v>
      </c>
      <c r="CK15" s="61">
        <f>+BG15-BV16</f>
        <v>0.22535483986465771</v>
      </c>
      <c r="CL15" s="61">
        <f t="shared" si="44"/>
        <v>1.6813167809995068E-3</v>
      </c>
      <c r="CM15" s="61">
        <f t="shared" si="45"/>
        <v>3.1564262177780855E-2</v>
      </c>
      <c r="CN15" s="61">
        <f t="shared" si="46"/>
        <v>-0.19194758904111575</v>
      </c>
      <c r="CO15" s="61">
        <f t="shared" si="47"/>
        <v>-0.10470276957571284</v>
      </c>
      <c r="CP15" s="61">
        <f t="shared" si="48"/>
        <v>-0.1175334780333931</v>
      </c>
      <c r="CQ15" s="61">
        <f t="shared" si="49"/>
        <v>-0.17028547345122053</v>
      </c>
      <c r="CR15" s="61">
        <f t="shared" si="50"/>
        <v>-2.2572310497720346E-2</v>
      </c>
      <c r="CS15" s="61">
        <f t="shared" si="51"/>
        <v>-2.6526321442471759E-2</v>
      </c>
      <c r="CT15" s="61">
        <f t="shared" si="52"/>
        <v>-3.0497144010043713E-2</v>
      </c>
      <c r="CU15" s="61">
        <f t="shared" si="53"/>
        <v>-7.8511803672283831E-2</v>
      </c>
      <c r="CV15" s="61">
        <f t="shared" si="54"/>
        <v>-1.0492998458102663E-2</v>
      </c>
      <c r="CW15" s="61">
        <f t="shared" si="55"/>
        <v>-0.584712408217821</v>
      </c>
      <c r="CX15" s="61">
        <f t="shared" si="56"/>
        <v>-0.52178147898620519</v>
      </c>
    </row>
    <row r="16" spans="1:102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8"/>
        <v>0.23002148128854624</v>
      </c>
      <c r="L16" s="61">
        <f t="shared" si="29"/>
        <v>0.29599524043815217</v>
      </c>
      <c r="M16" s="61">
        <f t="shared" si="30"/>
        <v>0.33942842879105734</v>
      </c>
      <c r="N16" s="61">
        <f t="shared" si="31"/>
        <v>0.43852589044273826</v>
      </c>
      <c r="O16" s="61">
        <f t="shared" si="32"/>
        <v>0.65051989982629843</v>
      </c>
      <c r="P16" s="61">
        <f t="shared" si="33"/>
        <v>1.9544909407867925</v>
      </c>
      <c r="Q16" s="61">
        <f t="shared" si="34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5"/>
        <v>0.51870958611462592</v>
      </c>
      <c r="Z16" s="61">
        <f t="shared" si="36"/>
        <v>0.42679958675647567</v>
      </c>
      <c r="AA16" s="61">
        <f t="shared" si="37"/>
        <v>0.39917439271705779</v>
      </c>
      <c r="AB16" s="61">
        <f t="shared" si="38"/>
        <v>0.33907821902434881</v>
      </c>
      <c r="AC16" s="61">
        <f t="shared" si="39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0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7"/>
        <v>1.9415403702508369</v>
      </c>
      <c r="BT16" s="61">
        <f t="shared" si="41"/>
        <v>1.8931178469575594</v>
      </c>
      <c r="BV16" s="61">
        <f>+AS$1*(AS15-AS14)/$BE14</f>
        <v>0.20044994514691383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2"/>
        <v>1.911327592536862</v>
      </c>
      <c r="CI16" s="53">
        <f t="shared" si="43"/>
        <v>2.0088474026419556</v>
      </c>
      <c r="CK16" s="61">
        <f>+BG16-BV17</f>
        <v>0.2560974821888945</v>
      </c>
      <c r="CL16" s="61">
        <f t="shared" si="44"/>
        <v>9.2903069087755946E-3</v>
      </c>
      <c r="CM16" s="61">
        <f t="shared" si="45"/>
        <v>3.8161329420744655E-2</v>
      </c>
      <c r="CN16" s="61">
        <f t="shared" si="46"/>
        <v>0.16574656306482419</v>
      </c>
      <c r="CO16" s="61">
        <f t="shared" si="47"/>
        <v>-5.6342958199347322E-2</v>
      </c>
      <c r="CP16" s="61">
        <f t="shared" si="48"/>
        <v>-7.2655139447779252E-2</v>
      </c>
      <c r="CQ16" s="61">
        <f t="shared" si="49"/>
        <v>-8.9588156732323759E-2</v>
      </c>
      <c r="CR16" s="61">
        <f t="shared" si="50"/>
        <v>-5.1825208896117969E-3</v>
      </c>
      <c r="CS16" s="61">
        <f t="shared" si="51"/>
        <v>-6.1167961112485375E-2</v>
      </c>
      <c r="CT16" s="61">
        <f t="shared" si="52"/>
        <v>-4.6702212370986887E-2</v>
      </c>
      <c r="CU16" s="61">
        <f t="shared" si="53"/>
        <v>-0.12056853760864095</v>
      </c>
      <c r="CV16" s="61">
        <f t="shared" si="54"/>
        <v>-4.9037576286906373E-2</v>
      </c>
      <c r="CW16" s="61">
        <f t="shared" si="55"/>
        <v>3.0212777713974903E-2</v>
      </c>
      <c r="CX16" s="61">
        <f t="shared" si="56"/>
        <v>-0.11572955568439625</v>
      </c>
    </row>
    <row r="17" spans="1:102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8"/>
        <v>0.28726943297152702</v>
      </c>
      <c r="L17" s="61">
        <f t="shared" si="29"/>
        <v>0.39342479104552597</v>
      </c>
      <c r="M17" s="61">
        <f t="shared" si="30"/>
        <v>0.4538056962708571</v>
      </c>
      <c r="N17" s="61">
        <f t="shared" si="31"/>
        <v>0.58880247094249749</v>
      </c>
      <c r="O17" s="61">
        <f t="shared" si="32"/>
        <v>0.86816401307750979</v>
      </c>
      <c r="P17" s="61">
        <f t="shared" si="33"/>
        <v>2.5914664043079174</v>
      </c>
      <c r="Q17" s="61">
        <f t="shared" si="34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5"/>
        <v>0.53948990036802258</v>
      </c>
      <c r="Z17" s="61">
        <f t="shared" si="36"/>
        <v>0.44201450210322563</v>
      </c>
      <c r="AA17" s="61">
        <f t="shared" si="37"/>
        <v>0.41107379622481149</v>
      </c>
      <c r="AB17" s="61">
        <f t="shared" si="38"/>
        <v>0.34773452735229454</v>
      </c>
      <c r="AC17" s="61">
        <f t="shared" si="39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0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7"/>
        <v>2.7688375666635281</v>
      </c>
      <c r="BT17" s="61">
        <f t="shared" si="41"/>
        <v>2.3657025453473146</v>
      </c>
      <c r="BV17" s="61">
        <f>+AS$1*(AS16-AS15)/$BE15</f>
        <v>0.26261210392573142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2"/>
        <v>3.0544148794962327</v>
      </c>
      <c r="CI17" s="53">
        <f t="shared" si="43"/>
        <v>2.6795176257310205</v>
      </c>
      <c r="CK17" s="61">
        <f>+BG17-BV18</f>
        <v>0.27397568529289573</v>
      </c>
      <c r="CL17" s="61">
        <f t="shared" si="44"/>
        <v>7.9611038384097554E-3</v>
      </c>
      <c r="CM17" s="61">
        <f t="shared" si="45"/>
        <v>2.0953886473556838E-2</v>
      </c>
      <c r="CN17" s="61">
        <f t="shared" si="46"/>
        <v>-6.2659174162596587E-2</v>
      </c>
      <c r="CO17" s="61">
        <f t="shared" si="47"/>
        <v>-6.6329624346699978E-2</v>
      </c>
      <c r="CP17" s="61">
        <f t="shared" si="48"/>
        <v>-0.10589316460974736</v>
      </c>
      <c r="CQ17" s="61">
        <f t="shared" si="49"/>
        <v>-0.22819253538235773</v>
      </c>
      <c r="CR17" s="61">
        <f t="shared" si="50"/>
        <v>6.701485373722571E-2</v>
      </c>
      <c r="CS17" s="61">
        <f t="shared" si="51"/>
        <v>-4.9606925027893295E-2</v>
      </c>
      <c r="CT17" s="61">
        <f t="shared" si="52"/>
        <v>-6.6045695337993399E-2</v>
      </c>
      <c r="CU17" s="61">
        <f t="shared" si="53"/>
        <v>-6.2511533381339218E-2</v>
      </c>
      <c r="CV17" s="61">
        <f t="shared" si="54"/>
        <v>-1.7146301075560727E-2</v>
      </c>
      <c r="CW17" s="61">
        <f t="shared" si="55"/>
        <v>-0.2855773128327046</v>
      </c>
      <c r="CX17" s="61">
        <f t="shared" si="56"/>
        <v>-0.31381508038370587</v>
      </c>
    </row>
    <row r="18" spans="1:102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8"/>
        <v>0.19884938041888112</v>
      </c>
      <c r="L18" s="61">
        <f t="shared" si="29"/>
        <v>0.25013182288987912</v>
      </c>
      <c r="M18" s="61">
        <f t="shared" si="30"/>
        <v>0.27924419773781589</v>
      </c>
      <c r="N18" s="61">
        <f t="shared" si="31"/>
        <v>0.35955026719541</v>
      </c>
      <c r="O18" s="61">
        <f t="shared" si="32"/>
        <v>0.54133044819667264</v>
      </c>
      <c r="P18" s="61">
        <f t="shared" si="33"/>
        <v>1.6291061164386589</v>
      </c>
      <c r="Q18" s="61">
        <f t="shared" si="34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5"/>
        <v>0.50485537540907055</v>
      </c>
      <c r="Z18" s="61">
        <f t="shared" si="36"/>
        <v>0.38668452445108531</v>
      </c>
      <c r="AA18" s="61">
        <f t="shared" si="37"/>
        <v>0.34316454250051087</v>
      </c>
      <c r="AB18" s="61">
        <f t="shared" si="38"/>
        <v>0.27831837096537365</v>
      </c>
      <c r="AC18" s="61">
        <f t="shared" si="39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0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7"/>
        <v>1.6724185864191876</v>
      </c>
      <c r="BT18" s="61">
        <f t="shared" si="41"/>
        <v>1.6411627888626157</v>
      </c>
      <c r="BV18" s="61">
        <f>+AS$1*(AS17-AS16)/$BE16</f>
        <v>0.26551421507512685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2"/>
        <v>1.7284679787865984</v>
      </c>
      <c r="CI18" s="53">
        <f t="shared" si="43"/>
        <v>1.669339404477066</v>
      </c>
      <c r="CK18" s="61">
        <f>+BG18-BV19</f>
        <v>0.30645587235211302</v>
      </c>
      <c r="CL18" s="61">
        <f t="shared" si="44"/>
        <v>2.8423167419298189E-3</v>
      </c>
      <c r="CM18" s="61">
        <f t="shared" si="45"/>
        <v>1.1566134122419622E-2</v>
      </c>
      <c r="CN18" s="61">
        <f t="shared" si="46"/>
        <v>-7.3975145395720476E-3</v>
      </c>
      <c r="CO18" s="61">
        <f t="shared" si="47"/>
        <v>-0.13150465168691189</v>
      </c>
      <c r="CP18" s="61">
        <f t="shared" si="48"/>
        <v>-4.0066956537016737E-2</v>
      </c>
      <c r="CQ18" s="61">
        <f t="shared" si="49"/>
        <v>-3.0628155806934454E-2</v>
      </c>
      <c r="CR18" s="61">
        <f t="shared" si="50"/>
        <v>2.1461241164109052E-2</v>
      </c>
      <c r="CS18" s="61">
        <f t="shared" si="51"/>
        <v>-2.6300216903687973E-2</v>
      </c>
      <c r="CT18" s="61">
        <f t="shared" si="52"/>
        <v>-7.8080313144900573E-3</v>
      </c>
      <c r="CU18" s="61">
        <f t="shared" si="53"/>
        <v>-5.0544715574518728E-2</v>
      </c>
      <c r="CV18" s="61">
        <f t="shared" si="54"/>
        <v>-3.7010002366681095E-2</v>
      </c>
      <c r="CW18" s="61">
        <f t="shared" si="55"/>
        <v>-5.60493923674108E-2</v>
      </c>
      <c r="CX18" s="61">
        <f t="shared" si="56"/>
        <v>-2.8176615614450284E-2</v>
      </c>
    </row>
    <row r="19" spans="1:102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8"/>
        <v>0.32403206535771339</v>
      </c>
      <c r="L19" s="61">
        <f t="shared" si="29"/>
        <v>0.42585908684385687</v>
      </c>
      <c r="M19" s="61">
        <f t="shared" si="30"/>
        <v>0.48302748994456968</v>
      </c>
      <c r="N19" s="61">
        <f t="shared" si="31"/>
        <v>0.61542495847287648</v>
      </c>
      <c r="O19" s="61">
        <f t="shared" si="32"/>
        <v>0.89682570831651109</v>
      </c>
      <c r="P19" s="61">
        <f t="shared" si="33"/>
        <v>2.7451693089355276</v>
      </c>
      <c r="Q19" s="61">
        <f t="shared" si="34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5"/>
        <v>0.50994195358046612</v>
      </c>
      <c r="Z19" s="61">
        <f t="shared" si="36"/>
        <v>0.40332250593705116</v>
      </c>
      <c r="AA19" s="61">
        <f t="shared" si="37"/>
        <v>0.36842232950849263</v>
      </c>
      <c r="AB19" s="61">
        <f t="shared" si="38"/>
        <v>0.30786265595248308</v>
      </c>
      <c r="AC19" s="61">
        <f t="shared" si="39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0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7"/>
        <v>3.1981909326026359</v>
      </c>
      <c r="BT19" s="61">
        <f t="shared" si="41"/>
        <v>2.674014901716415</v>
      </c>
      <c r="BV19" s="61">
        <f>+AS$1*(AS18-AS17)/$BE17</f>
        <v>0.19839950305695755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2"/>
        <v>3.1786958741050046</v>
      </c>
      <c r="CI19" s="53">
        <f t="shared" si="43"/>
        <v>2.7645107091604837</v>
      </c>
      <c r="CK19" s="61">
        <f>+BG19-BV20</f>
        <v>0.2854583083355775</v>
      </c>
      <c r="CL19" s="61">
        <f t="shared" si="44"/>
        <v>8.3306498179262153E-3</v>
      </c>
      <c r="CM19" s="61">
        <f t="shared" si="45"/>
        <v>5.3312793115196336E-2</v>
      </c>
      <c r="CN19" s="61">
        <f t="shared" si="46"/>
        <v>0.17034340971685391</v>
      </c>
      <c r="CO19" s="61">
        <f t="shared" si="47"/>
        <v>-5.2839759570174304E-2</v>
      </c>
      <c r="CP19" s="61">
        <f t="shared" si="48"/>
        <v>-6.0378155127783217E-2</v>
      </c>
      <c r="CQ19" s="61">
        <f t="shared" si="49"/>
        <v>-0.24328507821389461</v>
      </c>
      <c r="CR19" s="61">
        <f t="shared" si="50"/>
        <v>2.6582478800777173E-2</v>
      </c>
      <c r="CS19" s="61">
        <f t="shared" si="51"/>
        <v>-3.7958017391935189E-2</v>
      </c>
      <c r="CT19" s="61">
        <f t="shared" si="52"/>
        <v>-4.7019053861513255E-2</v>
      </c>
      <c r="CU19" s="61">
        <f t="shared" si="53"/>
        <v>-9.2955091964900274E-2</v>
      </c>
      <c r="CV19" s="61">
        <f t="shared" si="54"/>
        <v>-1.6181567346429476E-2</v>
      </c>
      <c r="CW19" s="61">
        <f t="shared" si="55"/>
        <v>1.9495058497631224E-2</v>
      </c>
      <c r="CX19" s="61">
        <f t="shared" si="56"/>
        <v>-9.049580744406871E-2</v>
      </c>
    </row>
    <row r="20" spans="1:102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8"/>
        <v>0.32067001075137441</v>
      </c>
      <c r="L20" s="61">
        <f t="shared" si="29"/>
        <v>0.3853465187191879</v>
      </c>
      <c r="M20" s="61">
        <f t="shared" si="30"/>
        <v>0.43015503644933101</v>
      </c>
      <c r="N20" s="61">
        <f t="shared" si="31"/>
        <v>0.5248238548515296</v>
      </c>
      <c r="O20" s="61">
        <f t="shared" si="32"/>
        <v>0.72092702338114445</v>
      </c>
      <c r="P20" s="61">
        <f t="shared" si="33"/>
        <v>2.3819224441525675</v>
      </c>
      <c r="Q20" s="61">
        <f t="shared" si="34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5"/>
        <v>1.3254101969746086</v>
      </c>
      <c r="Z20" s="61">
        <f t="shared" si="36"/>
        <v>1.0609281855154606</v>
      </c>
      <c r="AA20" s="61">
        <f t="shared" si="37"/>
        <v>0.9709281371492855</v>
      </c>
      <c r="AB20" s="61">
        <f t="shared" si="38"/>
        <v>0.80727830485303775</v>
      </c>
      <c r="AC20" s="61">
        <f t="shared" si="39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0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7"/>
        <v>2.4959893547457956</v>
      </c>
      <c r="BT20" s="61">
        <f t="shared" si="41"/>
        <v>2.6481042440088309</v>
      </c>
      <c r="BV20" s="61">
        <f>+AS$1*(AS19-AS18)/$BE18</f>
        <v>0.22448364524488862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2"/>
        <v>1.6721310885200336</v>
      </c>
      <c r="CI20" s="53">
        <f t="shared" si="43"/>
        <v>2.2218759863265047</v>
      </c>
      <c r="CK20" s="61">
        <f>+BG20-BV21</f>
        <v>0.71942315281026026</v>
      </c>
      <c r="CL20" s="61">
        <f t="shared" si="44"/>
        <v>9.9766351138236217E-3</v>
      </c>
      <c r="CM20" s="61">
        <f t="shared" si="45"/>
        <v>2.8735888025724604E-2</v>
      </c>
      <c r="CN20" s="61">
        <f t="shared" si="46"/>
        <v>9.7864284602222337E-2</v>
      </c>
      <c r="CO20" s="61">
        <f t="shared" si="47"/>
        <v>-6.7695106835771013E-2</v>
      </c>
      <c r="CP20" s="61">
        <f t="shared" si="48"/>
        <v>-8.1743904112549115E-2</v>
      </c>
      <c r="CQ20" s="61">
        <f t="shared" si="49"/>
        <v>-0.10326216071183467</v>
      </c>
      <c r="CR20" s="61">
        <f t="shared" si="50"/>
        <v>3.0560947213643164E-2</v>
      </c>
      <c r="CS20" s="61">
        <f t="shared" si="51"/>
        <v>-5.6029997173626833E-2</v>
      </c>
      <c r="CT20" s="61">
        <f t="shared" si="52"/>
        <v>-2.9607201742697601E-2</v>
      </c>
      <c r="CU20" s="61">
        <f t="shared" si="53"/>
        <v>-8.810147070384089E-2</v>
      </c>
      <c r="CV20" s="61">
        <f t="shared" si="54"/>
        <v>-1.776619917905177E-2</v>
      </c>
      <c r="CW20" s="61">
        <f t="shared" si="55"/>
        <v>0.82385826622576208</v>
      </c>
      <c r="CX20" s="61">
        <f t="shared" si="56"/>
        <v>0.42622825768232619</v>
      </c>
    </row>
    <row r="21" spans="1:102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8"/>
        <v>0.4761585896363198</v>
      </c>
      <c r="L21" s="61">
        <f t="shared" si="29"/>
        <v>0.59715771816458507</v>
      </c>
      <c r="M21" s="61">
        <f t="shared" si="30"/>
        <v>0.67795304596016304</v>
      </c>
      <c r="N21" s="61">
        <f t="shared" si="31"/>
        <v>0.85614554885182992</v>
      </c>
      <c r="O21" s="61">
        <f t="shared" si="32"/>
        <v>1.2187796998605398</v>
      </c>
      <c r="P21" s="61">
        <f t="shared" si="33"/>
        <v>3.8261946024734375</v>
      </c>
      <c r="Q21" s="61">
        <f t="shared" si="34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5"/>
        <v>1.8508253131691839</v>
      </c>
      <c r="Z21" s="61">
        <f t="shared" si="36"/>
        <v>1.4861689668903071</v>
      </c>
      <c r="AA21" s="61">
        <f t="shared" si="37"/>
        <v>1.3657483987026076</v>
      </c>
      <c r="AB21" s="61">
        <f t="shared" si="38"/>
        <v>1.1271964665761292</v>
      </c>
      <c r="AC21" s="61">
        <f t="shared" si="39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0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7"/>
        <v>3.8729977281069154</v>
      </c>
      <c r="BT21" s="61">
        <f t="shared" si="41"/>
        <v>3.9219385499047466</v>
      </c>
      <c r="BV21" s="61">
        <f>+AS$1*(AS20-AS19)/$BE19</f>
        <v>0.60598704416434834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2"/>
        <v>3.5714206839229652</v>
      </c>
      <c r="CI21" s="53">
        <f t="shared" si="43"/>
        <v>3.7621251519562193</v>
      </c>
      <c r="CK21" s="61">
        <f>+BG21-BV22</f>
        <v>1.024734730950847</v>
      </c>
      <c r="CL21" s="61">
        <f t="shared" si="44"/>
        <v>5.0469387459227549E-3</v>
      </c>
      <c r="CM21" s="61">
        <f t="shared" si="45"/>
        <v>1.7807730068805691E-2</v>
      </c>
      <c r="CN21" s="61">
        <f t="shared" si="46"/>
        <v>-6.0164072018718873E-2</v>
      </c>
      <c r="CO21" s="61">
        <f t="shared" si="47"/>
        <v>-0.10551316177466455</v>
      </c>
      <c r="CP21" s="61">
        <f t="shared" si="48"/>
        <v>-0.17632833086221658</v>
      </c>
      <c r="CQ21" s="61">
        <f t="shared" si="49"/>
        <v>-0.3468865533384734</v>
      </c>
      <c r="CR21" s="61">
        <f t="shared" si="50"/>
        <v>5.9068637888491302E-3</v>
      </c>
      <c r="CS21" s="61">
        <f t="shared" si="51"/>
        <v>-8.3330913067165002E-2</v>
      </c>
      <c r="CT21" s="61">
        <f t="shared" si="52"/>
        <v>-6.0301636053460041E-2</v>
      </c>
      <c r="CU21" s="61">
        <f t="shared" si="53"/>
        <v>-0.10524880024436847</v>
      </c>
      <c r="CV21" s="61">
        <f t="shared" si="54"/>
        <v>-3.4249290065395815E-2</v>
      </c>
      <c r="CW21" s="61">
        <f t="shared" si="55"/>
        <v>0.30157704418395026</v>
      </c>
      <c r="CX21" s="61">
        <f t="shared" si="56"/>
        <v>0.15981339794852722</v>
      </c>
    </row>
    <row r="22" spans="1:102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8"/>
        <v>0.43868947289759902</v>
      </c>
      <c r="L22" s="61">
        <f t="shared" si="29"/>
        <v>0.54393960336862734</v>
      </c>
      <c r="M22" s="61">
        <f t="shared" si="30"/>
        <v>0.61154062922460484</v>
      </c>
      <c r="N22" s="61">
        <f t="shared" si="31"/>
        <v>0.7622059812181704</v>
      </c>
      <c r="O22" s="61">
        <f t="shared" si="32"/>
        <v>1.0655801129943392</v>
      </c>
      <c r="P22" s="61">
        <f t="shared" si="33"/>
        <v>3.4219557997033405</v>
      </c>
      <c r="Q22" s="61">
        <f t="shared" si="34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5"/>
        <v>1.5637158442882646</v>
      </c>
      <c r="Z22" s="61">
        <f t="shared" si="36"/>
        <v>1.2442226164574963</v>
      </c>
      <c r="AA22" s="61">
        <f t="shared" si="37"/>
        <v>1.132147952478233</v>
      </c>
      <c r="AB22" s="61">
        <f t="shared" si="38"/>
        <v>0.93397331749546131</v>
      </c>
      <c r="AC22" s="61">
        <f t="shared" si="39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0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7"/>
        <v>3.5491353317352865</v>
      </c>
      <c r="BT22" s="61">
        <f t="shared" si="41"/>
        <v>3.6099908235275757</v>
      </c>
      <c r="BV22" s="61">
        <f>+AS$1*(AS21-AS20)/$BE20</f>
        <v>0.82609058221833687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2"/>
        <v>3.4080468593292981</v>
      </c>
      <c r="CI22" s="53">
        <f t="shared" si="43"/>
        <v>3.2912603547672115</v>
      </c>
      <c r="CK22" s="61">
        <f>+BG22-BV23</f>
        <v>0.8743575276659229</v>
      </c>
      <c r="CL22" s="61">
        <f t="shared" si="44"/>
        <v>1.2568572851264302E-2</v>
      </c>
      <c r="CM22" s="61">
        <f t="shared" si="45"/>
        <v>4.7931934685642996E-2</v>
      </c>
      <c r="CN22" s="61">
        <f t="shared" si="46"/>
        <v>4.089150366898428E-2</v>
      </c>
      <c r="CO22" s="61">
        <f t="shared" si="47"/>
        <v>-9.7283730929635825E-2</v>
      </c>
      <c r="CP22" s="61">
        <f t="shared" si="48"/>
        <v>-9.4698673362714619E-2</v>
      </c>
      <c r="CQ22" s="61">
        <f t="shared" si="49"/>
        <v>-0.23496981712642728</v>
      </c>
      <c r="CR22" s="61">
        <f t="shared" si="50"/>
        <v>3.4062146195961485E-2</v>
      </c>
      <c r="CS22" s="61">
        <f t="shared" si="51"/>
        <v>-8.835595983310579E-2</v>
      </c>
      <c r="CT22" s="61">
        <f t="shared" si="52"/>
        <v>-6.8696490616674211E-2</v>
      </c>
      <c r="CU22" s="61">
        <f t="shared" si="53"/>
        <v>-9.4561479415240401E-2</v>
      </c>
      <c r="CV22" s="61">
        <f t="shared" si="54"/>
        <v>-5.3424795781995132E-2</v>
      </c>
      <c r="CW22" s="61">
        <f t="shared" si="55"/>
        <v>0.14108847240598843</v>
      </c>
      <c r="CX22" s="61">
        <f t="shared" si="56"/>
        <v>0.31873046876036426</v>
      </c>
    </row>
    <row r="23" spans="1:102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8"/>
        <v>0.47301689307690153</v>
      </c>
      <c r="L23" s="61">
        <f t="shared" si="29"/>
        <v>0.60755878654073281</v>
      </c>
      <c r="M23" s="61">
        <f t="shared" si="30"/>
        <v>0.69164032631473937</v>
      </c>
      <c r="N23" s="61">
        <f t="shared" si="31"/>
        <v>0.86363251622966386</v>
      </c>
      <c r="O23" s="61">
        <f t="shared" si="32"/>
        <v>1.2503713710061746</v>
      </c>
      <c r="P23" s="61">
        <f t="shared" si="33"/>
        <v>3.8862198931682119</v>
      </c>
      <c r="Q23" s="61">
        <f t="shared" si="34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5"/>
        <v>1.3679732376825131</v>
      </c>
      <c r="Z23" s="61">
        <f t="shared" si="36"/>
        <v>1.0651163912748423</v>
      </c>
      <c r="AA23" s="61">
        <f t="shared" si="37"/>
        <v>0.95741276939533648</v>
      </c>
      <c r="AB23" s="61">
        <f t="shared" si="38"/>
        <v>0.78469064140122657</v>
      </c>
      <c r="AC23" s="61">
        <f t="shared" si="39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0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7"/>
        <v>4.4337252210394089</v>
      </c>
      <c r="BT23" s="61">
        <f t="shared" si="41"/>
        <v>3.8854092022333697</v>
      </c>
      <c r="BV23" s="61">
        <f>+AS$1*(AS22-AS21)/$BE21</f>
        <v>0.6893583166223417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2"/>
        <v>4.5428181770085194</v>
      </c>
      <c r="CI23" s="53">
        <f t="shared" si="43"/>
        <v>3.8669133449714455</v>
      </c>
      <c r="CK23" s="61">
        <f>+BG23-BV24</f>
        <v>0.79610646886308223</v>
      </c>
      <c r="CL23" s="61">
        <f t="shared" si="44"/>
        <v>7.7447213262903797E-3</v>
      </c>
      <c r="CM23" s="61">
        <f t="shared" si="45"/>
        <v>3.8919321541503113E-3</v>
      </c>
      <c r="CN23" s="61">
        <f t="shared" si="46"/>
        <v>-7.1057741207328329E-2</v>
      </c>
      <c r="CO23" s="61">
        <f t="shared" si="47"/>
        <v>-7.7797739119307568E-2</v>
      </c>
      <c r="CP23" s="61">
        <f t="shared" si="48"/>
        <v>-0.18818818008718743</v>
      </c>
      <c r="CQ23" s="61">
        <f t="shared" si="49"/>
        <v>-0.19849313689992593</v>
      </c>
      <c r="CR23" s="61">
        <f t="shared" si="50"/>
        <v>9.8574724292763705E-3</v>
      </c>
      <c r="CS23" s="61">
        <f t="shared" si="51"/>
        <v>-5.1971553664437731E-2</v>
      </c>
      <c r="CT23" s="61">
        <f t="shared" si="52"/>
        <v>-5.5184359743480807E-2</v>
      </c>
      <c r="CU23" s="61">
        <f t="shared" si="53"/>
        <v>-8.5576341328984867E-2</v>
      </c>
      <c r="CV23" s="61">
        <f t="shared" si="54"/>
        <v>-8.0932950888345428E-2</v>
      </c>
      <c r="CW23" s="61">
        <f t="shared" si="55"/>
        <v>-0.10909295596911051</v>
      </c>
      <c r="CX23" s="61">
        <f t="shared" si="56"/>
        <v>1.8495857261924264E-2</v>
      </c>
    </row>
    <row r="24" spans="1:102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8"/>
        <v>0.70875238109006755</v>
      </c>
      <c r="L24" s="61">
        <f t="shared" si="29"/>
        <v>0.90465480172541446</v>
      </c>
      <c r="M24" s="61">
        <f t="shared" si="30"/>
        <v>1.0247640775053768</v>
      </c>
      <c r="N24" s="61">
        <f t="shared" si="31"/>
        <v>1.3227021328582813</v>
      </c>
      <c r="O24" s="61">
        <f t="shared" si="32"/>
        <v>1.907575725172459</v>
      </c>
      <c r="P24" s="61">
        <f t="shared" si="33"/>
        <v>5.8684491183515988</v>
      </c>
      <c r="Q24" s="61">
        <f t="shared" si="34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5"/>
        <v>2.1095203770048867</v>
      </c>
      <c r="Z24" s="61">
        <f t="shared" si="36"/>
        <v>1.6963198117472387</v>
      </c>
      <c r="AA24" s="61">
        <f t="shared" si="37"/>
        <v>1.5520274300657595</v>
      </c>
      <c r="AB24" s="61">
        <f t="shared" si="38"/>
        <v>1.2883470840628353</v>
      </c>
      <c r="AC24" s="61">
        <f t="shared" si="39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0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7"/>
        <v>5.8244537168401491</v>
      </c>
      <c r="BT24" s="61">
        <f t="shared" si="41"/>
        <v>5.8218098934657236</v>
      </c>
      <c r="BV24" s="61">
        <f>+AS$1*(AS23-AS22)/$BE22</f>
        <v>0.57186676881943088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2"/>
        <v>5.5253739809210645</v>
      </c>
      <c r="CI24" s="53">
        <f t="shared" si="43"/>
        <v>5.9004877146789703</v>
      </c>
      <c r="CK24" s="61">
        <f>+BG24-BV25</f>
        <v>1.1520996549946974</v>
      </c>
      <c r="CL24" s="61">
        <f t="shared" si="44"/>
        <v>1.1802278975066437E-2</v>
      </c>
      <c r="CM24" s="61">
        <f t="shared" si="45"/>
        <v>7.9953160127640033E-2</v>
      </c>
      <c r="CN24" s="61">
        <f t="shared" si="46"/>
        <v>0.10090022673728355</v>
      </c>
      <c r="CO24" s="61">
        <f t="shared" si="47"/>
        <v>-0.2410453102206524</v>
      </c>
      <c r="CP24" s="61">
        <f t="shared" si="48"/>
        <v>-0.15800701004900777</v>
      </c>
      <c r="CQ24" s="61">
        <f t="shared" si="49"/>
        <v>-0.60740888646845281</v>
      </c>
      <c r="CR24" s="61">
        <f t="shared" si="50"/>
        <v>3.3251173965853004E-2</v>
      </c>
      <c r="CS24" s="61">
        <f t="shared" si="51"/>
        <v>-9.7849605176216881E-2</v>
      </c>
      <c r="CT24" s="61">
        <f t="shared" si="52"/>
        <v>-6.7399047785193705E-2</v>
      </c>
      <c r="CU24" s="61">
        <f t="shared" si="53"/>
        <v>-0.19721393561976902</v>
      </c>
      <c r="CV24" s="61">
        <f t="shared" si="54"/>
        <v>-9.5556916752921883E-2</v>
      </c>
      <c r="CW24" s="61">
        <f t="shared" si="55"/>
        <v>0.29907973591908465</v>
      </c>
      <c r="CX24" s="61">
        <f t="shared" si="56"/>
        <v>-7.8677821213246624E-2</v>
      </c>
    </row>
    <row r="25" spans="1:102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8"/>
        <v>0.62355720329192821</v>
      </c>
      <c r="L25" s="61">
        <f t="shared" si="29"/>
        <v>0.80048808154347628</v>
      </c>
      <c r="M25" s="61">
        <f t="shared" si="30"/>
        <v>0.91388076965336229</v>
      </c>
      <c r="N25" s="61">
        <f t="shared" si="31"/>
        <v>1.1558236816757359</v>
      </c>
      <c r="O25" s="61">
        <f t="shared" si="32"/>
        <v>1.6452280527654692</v>
      </c>
      <c r="P25" s="61">
        <f t="shared" si="33"/>
        <v>5.1389777889299726</v>
      </c>
      <c r="Q25" s="61">
        <f t="shared" si="34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5"/>
        <v>1.7734447313023591</v>
      </c>
      <c r="Z25" s="61">
        <f t="shared" si="36"/>
        <v>1.418610815972055</v>
      </c>
      <c r="AA25" s="61">
        <f t="shared" si="37"/>
        <v>1.2980446456062147</v>
      </c>
      <c r="AB25" s="61">
        <f t="shared" si="38"/>
        <v>1.07527573057195</v>
      </c>
      <c r="AC25" s="61">
        <f t="shared" si="39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0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7"/>
        <v>5.4912839106487725</v>
      </c>
      <c r="BT25" s="61">
        <f t="shared" si="41"/>
        <v>5.1242593701655625</v>
      </c>
      <c r="BV25" s="61">
        <f>+AS$1*(AS24-AS23)/$BE23</f>
        <v>0.95742072201018946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2"/>
        <v>5.6580247951193936</v>
      </c>
      <c r="CI25" s="53">
        <f t="shared" si="43"/>
        <v>5.0874572017653552</v>
      </c>
      <c r="CK25" s="61">
        <f>+BG25-BV26</f>
        <v>0.97485556237289051</v>
      </c>
      <c r="CL25" s="61">
        <f t="shared" si="44"/>
        <v>7.0586446116002108E-3</v>
      </c>
      <c r="CM25" s="61">
        <f t="shared" si="45"/>
        <v>6.5647479699128486E-2</v>
      </c>
      <c r="CN25" s="61">
        <f t="shared" si="46"/>
        <v>-6.8432075182965679E-2</v>
      </c>
      <c r="CO25" s="61">
        <f t="shared" si="47"/>
        <v>-8.6321937328059262E-2</v>
      </c>
      <c r="CP25" s="61">
        <f t="shared" si="48"/>
        <v>-0.2213722130514611</v>
      </c>
      <c r="CQ25" s="61">
        <f t="shared" si="49"/>
        <v>-0.41848324352968602</v>
      </c>
      <c r="CR25" s="61">
        <f t="shared" si="50"/>
        <v>1.6255092483747263E-2</v>
      </c>
      <c r="CS25" s="61">
        <f t="shared" si="51"/>
        <v>-3.232481863527098E-2</v>
      </c>
      <c r="CT25" s="61">
        <f t="shared" si="52"/>
        <v>-5.6320460097397454E-2</v>
      </c>
      <c r="CU25" s="61">
        <f t="shared" si="53"/>
        <v>-0.10463056148281452</v>
      </c>
      <c r="CV25" s="61">
        <f t="shared" si="54"/>
        <v>-8.3840801249610686E-2</v>
      </c>
      <c r="CW25" s="61">
        <f t="shared" si="55"/>
        <v>-0.16674088447062108</v>
      </c>
      <c r="CX25" s="61">
        <f t="shared" si="56"/>
        <v>3.6802168400207336E-2</v>
      </c>
    </row>
    <row r="26" spans="1:102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8"/>
        <v>0.42683853124193011</v>
      </c>
      <c r="L26" s="61">
        <f t="shared" si="29"/>
        <v>0.537809678151421</v>
      </c>
      <c r="M26" s="61">
        <f t="shared" si="30"/>
        <v>0.6178919600800411</v>
      </c>
      <c r="N26" s="61">
        <f t="shared" si="31"/>
        <v>0.76788921480181271</v>
      </c>
      <c r="O26" s="61">
        <f t="shared" si="32"/>
        <v>1.0959268970396123</v>
      </c>
      <c r="P26" s="61">
        <f t="shared" si="33"/>
        <v>3.446356281314817</v>
      </c>
      <c r="Q26" s="61">
        <f t="shared" si="34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5"/>
        <v>1.376695842073598</v>
      </c>
      <c r="Z26" s="61">
        <f t="shared" si="36"/>
        <v>1.1195416462794388</v>
      </c>
      <c r="AA26" s="61">
        <f t="shared" si="37"/>
        <v>1.0382495873431472</v>
      </c>
      <c r="AB26" s="61">
        <f t="shared" si="38"/>
        <v>0.87031418610732925</v>
      </c>
      <c r="AC26" s="61">
        <f t="shared" si="39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0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7"/>
        <v>3.4539900380049926</v>
      </c>
      <c r="BT26" s="61">
        <f t="shared" si="41"/>
        <v>3.5081588829900312</v>
      </c>
      <c r="BV26" s="61">
        <f>+AS$1*(AS25-AS24)/$BE24</f>
        <v>0.79858916892946863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2"/>
        <v>3.472574111442575</v>
      </c>
      <c r="CI26" s="53">
        <f t="shared" si="43"/>
        <v>3.3905421519750512</v>
      </c>
      <c r="CK26" s="61">
        <f>+BG26-BV27</f>
        <v>0.72052129718794522</v>
      </c>
      <c r="CL26" s="61">
        <f t="shared" si="44"/>
        <v>1.1712389074713267E-2</v>
      </c>
      <c r="CM26" s="61">
        <f t="shared" si="45"/>
        <v>4.2611765892538289E-2</v>
      </c>
      <c r="CN26" s="61">
        <f t="shared" si="46"/>
        <v>1.6276317049106592E-2</v>
      </c>
      <c r="CO26" s="61">
        <f t="shared" si="47"/>
        <v>-0.11163651422336923</v>
      </c>
      <c r="CP26" s="61">
        <f t="shared" si="48"/>
        <v>-0.13392429558842683</v>
      </c>
      <c r="CQ26" s="61">
        <f t="shared" si="49"/>
        <v>-0.15194468616131873</v>
      </c>
      <c r="CR26" s="61">
        <f t="shared" si="50"/>
        <v>-1.2051150138963629E-3</v>
      </c>
      <c r="CS26" s="61">
        <f t="shared" si="51"/>
        <v>-7.7704183714507852E-2</v>
      </c>
      <c r="CT26" s="61">
        <f t="shared" si="52"/>
        <v>-5.2206391179191229E-2</v>
      </c>
      <c r="CU26" s="61">
        <f t="shared" si="53"/>
        <v>-9.9359655206560399E-2</v>
      </c>
      <c r="CV26" s="61">
        <f t="shared" si="54"/>
        <v>-3.9310377510799632E-2</v>
      </c>
      <c r="CW26" s="61">
        <f t="shared" si="55"/>
        <v>-1.8584073437582393E-2</v>
      </c>
      <c r="CX26" s="61">
        <f t="shared" si="56"/>
        <v>0.11761673101498005</v>
      </c>
    </row>
    <row r="27" spans="1:102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8"/>
        <v>0.32200473227611492</v>
      </c>
      <c r="L27" s="61">
        <f t="shared" si="29"/>
        <v>0.42853176899049944</v>
      </c>
      <c r="M27" s="61">
        <f t="shared" si="30"/>
        <v>0.50027381668498283</v>
      </c>
      <c r="N27" s="61">
        <f t="shared" si="31"/>
        <v>0.64820690117562485</v>
      </c>
      <c r="O27" s="61">
        <f t="shared" si="32"/>
        <v>0.97584337919709896</v>
      </c>
      <c r="P27" s="61">
        <f t="shared" si="33"/>
        <v>2.8748605983243207</v>
      </c>
      <c r="Q27" s="61">
        <f t="shared" si="34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5"/>
        <v>0.74758837232590925</v>
      </c>
      <c r="Z27" s="61">
        <f t="shared" si="36"/>
        <v>0.60291612159268104</v>
      </c>
      <c r="AA27" s="61">
        <f t="shared" si="37"/>
        <v>0.5550644397228276</v>
      </c>
      <c r="AB27" s="61">
        <f t="shared" si="38"/>
        <v>0.46579889374350347</v>
      </c>
      <c r="AC27" s="61">
        <f t="shared" si="39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0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7"/>
        <v>2.8388197235511741</v>
      </c>
      <c r="BT27" s="61">
        <f t="shared" si="41"/>
        <v>2.6449566664108692</v>
      </c>
      <c r="BV27" s="61">
        <f>+AS$1*(AS26-AS25)/$BE25</f>
        <v>0.65617454488565274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2"/>
        <v>3.4882897585780843</v>
      </c>
      <c r="CI27" s="53">
        <f t="shared" si="43"/>
        <v>3.0206619346989205</v>
      </c>
      <c r="CK27" s="61">
        <f>+BG27-BV28</f>
        <v>0.39272877771772918</v>
      </c>
      <c r="CL27" s="61">
        <f t="shared" si="44"/>
        <v>4.6922080245328755E-3</v>
      </c>
      <c r="CM27" s="61">
        <f t="shared" si="45"/>
        <v>4.2227738426045214E-2</v>
      </c>
      <c r="CN27" s="61">
        <f t="shared" si="46"/>
        <v>-0.12443181501278833</v>
      </c>
      <c r="CO27" s="61">
        <f t="shared" si="47"/>
        <v>-6.743099680078958E-2</v>
      </c>
      <c r="CP27" s="61">
        <f t="shared" si="48"/>
        <v>-0.23782919648655379</v>
      </c>
      <c r="CQ27" s="61">
        <f t="shared" si="49"/>
        <v>-0.12521651531760103</v>
      </c>
      <c r="CR27" s="61">
        <f t="shared" si="50"/>
        <v>2.6352076986695505E-2</v>
      </c>
      <c r="CS27" s="61">
        <f t="shared" si="51"/>
        <v>-5.6520262985338826E-2</v>
      </c>
      <c r="CT27" s="61">
        <f t="shared" si="52"/>
        <v>-6.5866943251794763E-2</v>
      </c>
      <c r="CU27" s="61">
        <f t="shared" si="53"/>
        <v>-9.2028188018379461E-2</v>
      </c>
      <c r="CV27" s="61">
        <f t="shared" si="54"/>
        <v>-4.4831968031194908E-2</v>
      </c>
      <c r="CW27" s="61">
        <f t="shared" si="55"/>
        <v>-0.64947003502691025</v>
      </c>
      <c r="CX27" s="61">
        <f t="shared" si="56"/>
        <v>-0.37570526828805129</v>
      </c>
    </row>
    <row r="28" spans="1:102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8"/>
        <v>0.37972211454074184</v>
      </c>
      <c r="L28" s="61">
        <f t="shared" si="29"/>
        <v>0.48091566017560777</v>
      </c>
      <c r="M28" s="61">
        <f t="shared" si="30"/>
        <v>0.54467368753901735</v>
      </c>
      <c r="N28" s="61">
        <f t="shared" si="31"/>
        <v>0.68429096504352815</v>
      </c>
      <c r="O28" s="61">
        <f t="shared" si="32"/>
        <v>0.98463983338394123</v>
      </c>
      <c r="P28" s="61">
        <f t="shared" si="33"/>
        <v>3.0742422606828361</v>
      </c>
      <c r="Q28" s="61">
        <f t="shared" si="34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5"/>
        <v>1.0142014412278433</v>
      </c>
      <c r="Z28" s="61">
        <f t="shared" si="36"/>
        <v>0.81245925770905847</v>
      </c>
      <c r="AA28" s="61">
        <f t="shared" si="37"/>
        <v>0.74092548316065676</v>
      </c>
      <c r="AB28" s="61">
        <f t="shared" si="38"/>
        <v>0.61632549968199046</v>
      </c>
      <c r="AC28" s="61">
        <f t="shared" si="39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0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7"/>
        <v>3.3214045271046309</v>
      </c>
      <c r="BT28" s="61">
        <f t="shared" si="41"/>
        <v>3.1260340315344415</v>
      </c>
      <c r="BV28" s="61">
        <f>+AS$1*(AS27-AS26)/$BE26</f>
        <v>0.35485959460818006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2"/>
        <v>3.0689403276281757</v>
      </c>
      <c r="CI28" s="53">
        <f t="shared" si="43"/>
        <v>3.0435762587005977</v>
      </c>
      <c r="CK28" s="61">
        <f>+BG28-BV29</f>
        <v>0.55020625916776145</v>
      </c>
      <c r="CL28" s="61">
        <f t="shared" si="44"/>
        <v>9.2220324654854885E-3</v>
      </c>
      <c r="CM28" s="61">
        <f t="shared" si="45"/>
        <v>3.8647878812687803E-2</v>
      </c>
      <c r="CN28" s="61">
        <f t="shared" si="46"/>
        <v>0.14241135754890011</v>
      </c>
      <c r="CO28" s="61">
        <f t="shared" si="47"/>
        <v>-0.10085473975896941</v>
      </c>
      <c r="CP28" s="61">
        <f t="shared" si="48"/>
        <v>-8.0028918037191393E-2</v>
      </c>
      <c r="CQ28" s="61">
        <f t="shared" si="49"/>
        <v>-0.18674742488367219</v>
      </c>
      <c r="CR28" s="61">
        <f t="shared" si="50"/>
        <v>6.7242771698537429E-3</v>
      </c>
      <c r="CS28" s="61">
        <f t="shared" si="51"/>
        <v>-3.5321256166868875E-2</v>
      </c>
      <c r="CT28" s="61">
        <f t="shared" si="52"/>
        <v>-5.0235304450321712E-2</v>
      </c>
      <c r="CU28" s="61">
        <f t="shared" si="53"/>
        <v>-0.10734730537090967</v>
      </c>
      <c r="CV28" s="61">
        <f t="shared" si="54"/>
        <v>-4.3348244472201064E-2</v>
      </c>
      <c r="CW28" s="61">
        <f t="shared" si="55"/>
        <v>0.25246419947645515</v>
      </c>
      <c r="CX28" s="61">
        <f t="shared" si="56"/>
        <v>8.2457772833843812E-2</v>
      </c>
    </row>
    <row r="29" spans="1:102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8"/>
        <v>0.51528981273650565</v>
      </c>
      <c r="L29" s="61">
        <f t="shared" si="29"/>
        <v>0.62599048373005861</v>
      </c>
      <c r="M29" s="61">
        <f t="shared" si="30"/>
        <v>0.69613400679660842</v>
      </c>
      <c r="N29" s="61">
        <f t="shared" si="31"/>
        <v>0.85162897634468571</v>
      </c>
      <c r="O29" s="61">
        <f t="shared" si="32"/>
        <v>1.2097548644436171</v>
      </c>
      <c r="P29" s="61">
        <f t="shared" si="33"/>
        <v>3.8987981440514758</v>
      </c>
      <c r="Q29" s="61">
        <f t="shared" si="34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5"/>
        <v>1.8186169106758747</v>
      </c>
      <c r="Z29" s="61">
        <f t="shared" si="36"/>
        <v>1.4428361417386835</v>
      </c>
      <c r="AA29" s="61">
        <f t="shared" si="37"/>
        <v>1.3111285950178093</v>
      </c>
      <c r="AB29" s="61">
        <f t="shared" si="38"/>
        <v>1.0737017540434137</v>
      </c>
      <c r="AC29" s="61">
        <f t="shared" si="39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0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7"/>
        <v>4.3465770221826361</v>
      </c>
      <c r="BT29" s="61">
        <f t="shared" si="41"/>
        <v>4.2399551457372509</v>
      </c>
      <c r="BV29" s="61">
        <f>+AS$1*(AS28-AS27)/$BE27</f>
        <v>0.46399518206008183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2"/>
        <v>3.522363328339575</v>
      </c>
      <c r="CI29" s="53">
        <f t="shared" si="43"/>
        <v>3.7405326644625037</v>
      </c>
      <c r="CK29" s="61">
        <f>+BG29-BV30</f>
        <v>1.0315649803934588</v>
      </c>
      <c r="CL29" s="61">
        <f t="shared" si="44"/>
        <v>9.7161300203662884E-3</v>
      </c>
      <c r="CM29" s="61">
        <f t="shared" si="45"/>
        <v>5.272320075222528E-2</v>
      </c>
      <c r="CN29" s="61">
        <f t="shared" si="46"/>
        <v>5.7430119537427826E-2</v>
      </c>
      <c r="CO29" s="61">
        <f t="shared" si="47"/>
        <v>-8.5306653880478839E-2</v>
      </c>
      <c r="CP29" s="61">
        <f t="shared" si="48"/>
        <v>-0.14433996939893401</v>
      </c>
      <c r="CQ29" s="61">
        <f t="shared" si="49"/>
        <v>-0.13080879678034443</v>
      </c>
      <c r="CR29" s="61">
        <f t="shared" si="50"/>
        <v>2.4273801826214594E-3</v>
      </c>
      <c r="CS29" s="61">
        <f t="shared" si="51"/>
        <v>-7.249332462630026E-2</v>
      </c>
      <c r="CT29" s="61">
        <f t="shared" si="52"/>
        <v>-6.421083162696456E-2</v>
      </c>
      <c r="CU29" s="61">
        <f t="shared" si="53"/>
        <v>-0.13069994508789001</v>
      </c>
      <c r="CV29" s="61">
        <f t="shared" si="54"/>
        <v>-2.4845343864460273E-2</v>
      </c>
      <c r="CW29" s="61">
        <f t="shared" si="55"/>
        <v>0.82421369384306109</v>
      </c>
      <c r="CX29" s="61">
        <f t="shared" si="56"/>
        <v>0.4994224812747472</v>
      </c>
    </row>
    <row r="30" spans="1:102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8"/>
        <v>0.50576877981436896</v>
      </c>
      <c r="L30" s="61">
        <f t="shared" si="29"/>
        <v>0.62649311972473143</v>
      </c>
      <c r="M30" s="61">
        <f t="shared" si="30"/>
        <v>0.70233020300501126</v>
      </c>
      <c r="N30" s="61">
        <f t="shared" si="31"/>
        <v>0.8697792907800197</v>
      </c>
      <c r="O30" s="61">
        <f t="shared" si="32"/>
        <v>1.2224612847189444</v>
      </c>
      <c r="P30" s="61">
        <f t="shared" si="33"/>
        <v>3.926832678043076</v>
      </c>
      <c r="Q30" s="61">
        <f t="shared" si="34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5"/>
        <v>1.75308025754079</v>
      </c>
      <c r="Z30" s="61">
        <f t="shared" si="36"/>
        <v>1.3958664370771074</v>
      </c>
      <c r="AA30" s="61">
        <f t="shared" si="37"/>
        <v>1.2697164703115427</v>
      </c>
      <c r="AB30" s="61">
        <f t="shared" si="38"/>
        <v>1.0522221772593809</v>
      </c>
      <c r="AC30" s="61">
        <f t="shared" si="39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0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7"/>
        <v>4.1177381150926768</v>
      </c>
      <c r="BT30" s="61">
        <f t="shared" si="41"/>
        <v>4.1479942909525613</v>
      </c>
      <c r="BV30" s="61">
        <f>+AS$1*(AS29-AS28)/$BE28</f>
        <v>0.78705193028241593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2"/>
        <v>3.7844030774922643</v>
      </c>
      <c r="CI30" s="53">
        <f t="shared" si="43"/>
        <v>3.7855880966471966</v>
      </c>
      <c r="CK30" s="61">
        <f>+BG30-BV31</f>
        <v>0.97144154349235834</v>
      </c>
      <c r="CL30" s="61">
        <f t="shared" si="44"/>
        <v>1.1456965240100557E-2</v>
      </c>
      <c r="CM30" s="61">
        <f t="shared" si="45"/>
        <v>5.7666115379219368E-2</v>
      </c>
      <c r="CN30" s="61">
        <f t="shared" si="46"/>
        <v>-7.2713866615058409E-3</v>
      </c>
      <c r="CO30" s="61">
        <f t="shared" si="47"/>
        <v>-0.11227369492787126</v>
      </c>
      <c r="CP30" s="61">
        <f t="shared" si="48"/>
        <v>-0.10461747348244077</v>
      </c>
      <c r="CQ30" s="61">
        <f t="shared" si="49"/>
        <v>-0.21952834956754791</v>
      </c>
      <c r="CR30" s="61">
        <f t="shared" si="50"/>
        <v>2.2226173802379179E-2</v>
      </c>
      <c r="CS30" s="61">
        <f t="shared" si="51"/>
        <v>-4.7414476525430627E-2</v>
      </c>
      <c r="CT30" s="61">
        <f t="shared" si="52"/>
        <v>-4.9909266566327305E-2</v>
      </c>
      <c r="CU30" s="61">
        <f t="shared" si="53"/>
        <v>-0.14221575083143501</v>
      </c>
      <c r="CV30" s="61">
        <f t="shared" si="54"/>
        <v>-4.0812145517100426E-2</v>
      </c>
      <c r="CW30" s="61">
        <f t="shared" si="55"/>
        <v>0.3333350376004125</v>
      </c>
      <c r="CX30" s="61">
        <f t="shared" si="56"/>
        <v>0.36240619430536469</v>
      </c>
    </row>
    <row r="31" spans="1:102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8"/>
        <v>0.40929752756066484</v>
      </c>
      <c r="L31" s="61">
        <f t="shared" si="29"/>
        <v>0.5277653233489964</v>
      </c>
      <c r="M31" s="61">
        <f t="shared" si="30"/>
        <v>0.60639838420297854</v>
      </c>
      <c r="N31" s="61">
        <f t="shared" si="31"/>
        <v>0.77446572923575718</v>
      </c>
      <c r="O31" s="61">
        <f t="shared" si="32"/>
        <v>1.1337694013482997</v>
      </c>
      <c r="P31" s="61">
        <f t="shared" si="33"/>
        <v>3.451696365696697</v>
      </c>
      <c r="Q31" s="61">
        <f t="shared" si="34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5"/>
        <v>1.0191456649773853</v>
      </c>
      <c r="Z31" s="61">
        <f t="shared" si="36"/>
        <v>0.80348976174605935</v>
      </c>
      <c r="AA31" s="61">
        <f t="shared" si="37"/>
        <v>0.73235838729001024</v>
      </c>
      <c r="AB31" s="61">
        <f t="shared" si="38"/>
        <v>0.60805929453865015</v>
      </c>
      <c r="AC31" s="61">
        <f t="shared" si="39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0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7"/>
        <v>3.4467188029678324</v>
      </c>
      <c r="BT31" s="61">
        <f t="shared" si="41"/>
        <v>3.3496706356766826</v>
      </c>
      <c r="BV31" s="61">
        <f>+AS$1*(AS30-AS29)/$BE29</f>
        <v>0.78163871404843166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2"/>
        <v>3.9294453174534798</v>
      </c>
      <c r="CI31" s="53">
        <f t="shared" si="43"/>
        <v>3.5157152101255917</v>
      </c>
      <c r="CK31" s="61">
        <f>+BG31-BV32</f>
        <v>0.57455680885213423</v>
      </c>
      <c r="CL31" s="61">
        <f t="shared" si="44"/>
        <v>4.452118980575178E-3</v>
      </c>
      <c r="CM31" s="61">
        <f t="shared" si="45"/>
        <v>6.1830489422252277E-2</v>
      </c>
      <c r="CN31" s="61">
        <f t="shared" si="46"/>
        <v>-4.0323117850330437E-2</v>
      </c>
      <c r="CO31" s="61">
        <f t="shared" si="47"/>
        <v>-0.136347350045183</v>
      </c>
      <c r="CP31" s="61">
        <f t="shared" si="48"/>
        <v>-0.11867864126372232</v>
      </c>
      <c r="CQ31" s="61">
        <f t="shared" si="49"/>
        <v>-0.24520085457387103</v>
      </c>
      <c r="CR31" s="61">
        <f t="shared" si="50"/>
        <v>3.626651362507774E-2</v>
      </c>
      <c r="CS31" s="61">
        <f t="shared" si="51"/>
        <v>-6.8302128795891898E-2</v>
      </c>
      <c r="CT31" s="61">
        <f t="shared" si="52"/>
        <v>-4.5322239216780497E-2</v>
      </c>
      <c r="CU31" s="61">
        <f t="shared" si="53"/>
        <v>-0.13342907520550784</v>
      </c>
      <c r="CV31" s="61">
        <f t="shared" si="54"/>
        <v>-3.5179180491218764E-2</v>
      </c>
      <c r="CW31" s="61">
        <f t="shared" si="55"/>
        <v>-0.48272651448564741</v>
      </c>
      <c r="CX31" s="61">
        <f t="shared" si="56"/>
        <v>-0.16604457444890919</v>
      </c>
    </row>
    <row r="32" spans="1:102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8"/>
        <v>0.41607478210736321</v>
      </c>
      <c r="L32" s="61">
        <f t="shared" si="29"/>
        <v>0.5283502622920615</v>
      </c>
      <c r="M32" s="61">
        <f t="shared" si="30"/>
        <v>0.60086954872170362</v>
      </c>
      <c r="N32" s="61">
        <f t="shared" si="31"/>
        <v>0.75776555017239278</v>
      </c>
      <c r="O32" s="61">
        <f t="shared" si="32"/>
        <v>1.1035113191778638</v>
      </c>
      <c r="P32" s="61">
        <f t="shared" si="33"/>
        <v>3.4065714624713852</v>
      </c>
      <c r="Q32" s="61">
        <f t="shared" si="34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5"/>
        <v>1.1105970793319266</v>
      </c>
      <c r="Z32" s="61">
        <f t="shared" si="36"/>
        <v>0.89624702228674336</v>
      </c>
      <c r="AA32" s="61">
        <f t="shared" si="37"/>
        <v>0.82271714694780418</v>
      </c>
      <c r="AB32" s="61">
        <f t="shared" si="38"/>
        <v>0.68794531481542931</v>
      </c>
      <c r="AC32" s="61">
        <f t="shared" si="39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0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7"/>
        <v>3.5777396326272917</v>
      </c>
      <c r="BT32" s="61">
        <f t="shared" si="41"/>
        <v>3.4084965936882483</v>
      </c>
      <c r="BV32" s="61">
        <f>+AS$1*(AS31-AS30)/$BE30</f>
        <v>0.44458885612525118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2"/>
        <v>3.4204611862202707</v>
      </c>
      <c r="CI32" s="53">
        <f t="shared" si="43"/>
        <v>3.4197711413923138</v>
      </c>
      <c r="CK32" s="61">
        <f>+BG32-BV33</f>
        <v>0.5909020346649726</v>
      </c>
      <c r="CL32" s="61">
        <f t="shared" si="44"/>
        <v>5.9711102165310795E-3</v>
      </c>
      <c r="CM32" s="61">
        <f t="shared" si="45"/>
        <v>4.8468257760368672E-2</v>
      </c>
      <c r="CN32" s="61">
        <f t="shared" si="46"/>
        <v>0.16842159497323905</v>
      </c>
      <c r="CO32" s="61">
        <f t="shared" si="47"/>
        <v>-9.9462171014606249E-2</v>
      </c>
      <c r="CP32" s="61">
        <f t="shared" si="48"/>
        <v>-0.21431859156457511</v>
      </c>
      <c r="CQ32" s="61">
        <f t="shared" si="49"/>
        <v>-0.17551443940939343</v>
      </c>
      <c r="CR32" s="61">
        <f t="shared" si="50"/>
        <v>4.0340036723145747E-2</v>
      </c>
      <c r="CS32" s="61">
        <f t="shared" si="51"/>
        <v>-6.0360833782630269E-2</v>
      </c>
      <c r="CT32" s="61">
        <f t="shared" si="52"/>
        <v>-0.11776874121388754</v>
      </c>
      <c r="CU32" s="61">
        <f t="shared" si="53"/>
        <v>-7.1930343772392991E-2</v>
      </c>
      <c r="CV32" s="61">
        <f t="shared" si="54"/>
        <v>-3.2575655715454788E-2</v>
      </c>
      <c r="CW32" s="61">
        <f t="shared" si="55"/>
        <v>0.15727844640702093</v>
      </c>
      <c r="CX32" s="61">
        <f t="shared" si="56"/>
        <v>-1.1274547704065441E-2</v>
      </c>
    </row>
    <row r="33" spans="1:102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8"/>
        <v>0.35936258179550123</v>
      </c>
      <c r="L33" s="61">
        <f t="shared" si="29"/>
        <v>0.45042837241598427</v>
      </c>
      <c r="M33" s="61">
        <f t="shared" si="30"/>
        <v>0.51436903267660805</v>
      </c>
      <c r="N33" s="61">
        <f t="shared" si="31"/>
        <v>0.63355906975862419</v>
      </c>
      <c r="O33" s="61">
        <f t="shared" si="32"/>
        <v>0.90246366484321838</v>
      </c>
      <c r="P33" s="61">
        <f t="shared" si="33"/>
        <v>2.8601827214899362</v>
      </c>
      <c r="Q33" s="61">
        <f t="shared" si="34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5"/>
        <v>1.0373186472419056</v>
      </c>
      <c r="Z33" s="61">
        <f t="shared" si="36"/>
        <v>0.83288769520685679</v>
      </c>
      <c r="AA33" s="61">
        <f t="shared" si="37"/>
        <v>0.76630135270856847</v>
      </c>
      <c r="AB33" s="61">
        <f t="shared" si="38"/>
        <v>0.63973614697145664</v>
      </c>
      <c r="AC33" s="61">
        <f t="shared" si="39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0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7"/>
        <v>3.0945471535882771</v>
      </c>
      <c r="BT33" s="61">
        <f t="shared" si="41"/>
        <v>2.9438538944399406</v>
      </c>
      <c r="BV33" s="61">
        <f>+AS$1*(AS32-AS31)/$BE31</f>
        <v>0.51969504466695404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2"/>
        <v>2.9672796732216984</v>
      </c>
      <c r="CI33" s="53">
        <f t="shared" si="43"/>
        <v>2.7963694903515579</v>
      </c>
      <c r="CK33" s="61">
        <f>+BG33-BV34</f>
        <v>0.55804927569766782</v>
      </c>
      <c r="CL33" s="61">
        <f t="shared" si="44"/>
        <v>9.8140447041501488E-3</v>
      </c>
      <c r="CM33" s="61">
        <f t="shared" si="45"/>
        <v>4.9512244701820862E-2</v>
      </c>
      <c r="CN33" s="61">
        <f t="shared" si="46"/>
        <v>2.7828825574486238E-2</v>
      </c>
      <c r="CO33" s="61">
        <f t="shared" si="47"/>
        <v>-8.4121087066560768E-2</v>
      </c>
      <c r="CP33" s="61">
        <f t="shared" si="48"/>
        <v>-0.10780599288573733</v>
      </c>
      <c r="CQ33" s="61">
        <f t="shared" si="49"/>
        <v>-0.11213395754388952</v>
      </c>
      <c r="CR33" s="61">
        <f t="shared" si="50"/>
        <v>1.9671507777004049E-2</v>
      </c>
      <c r="CS33" s="61">
        <f t="shared" si="51"/>
        <v>-3.3525310420635557E-2</v>
      </c>
      <c r="CT33" s="61">
        <f t="shared" si="52"/>
        <v>-7.3604360504418251E-2</v>
      </c>
      <c r="CU33" s="61">
        <f t="shared" si="53"/>
        <v>-7.101203950903219E-2</v>
      </c>
      <c r="CV33" s="61">
        <f t="shared" si="54"/>
        <v>-1.4979997035559772E-2</v>
      </c>
      <c r="CW33" s="61">
        <f t="shared" si="55"/>
        <v>0.12726748036657876</v>
      </c>
      <c r="CX33" s="61">
        <f t="shared" si="56"/>
        <v>0.1474844040883827</v>
      </c>
    </row>
    <row r="34" spans="1:102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8"/>
        <v>0.3013487659258236</v>
      </c>
      <c r="L34" s="61">
        <f t="shared" si="29"/>
        <v>0.38183024391417497</v>
      </c>
      <c r="M34" s="61">
        <f t="shared" si="30"/>
        <v>0.44373902462853743</v>
      </c>
      <c r="N34" s="61">
        <f t="shared" si="31"/>
        <v>0.55426738498763672</v>
      </c>
      <c r="O34" s="61">
        <f t="shared" si="32"/>
        <v>0.80042645133632562</v>
      </c>
      <c r="P34" s="61">
        <f t="shared" si="33"/>
        <v>2.4816118707924981</v>
      </c>
      <c r="Q34" s="61">
        <f t="shared" si="34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5"/>
        <v>0.9298338341630209</v>
      </c>
      <c r="Z34" s="61">
        <f t="shared" si="36"/>
        <v>0.76049989433399312</v>
      </c>
      <c r="AA34" s="61">
        <f t="shared" si="37"/>
        <v>0.707331842722145</v>
      </c>
      <c r="AB34" s="61">
        <f t="shared" si="38"/>
        <v>0.5925451792807791</v>
      </c>
      <c r="AC34" s="61">
        <f t="shared" si="39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0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7"/>
        <v>2.446296303029484</v>
      </c>
      <c r="BT34" s="61">
        <f t="shared" si="41"/>
        <v>2.4666057964932486</v>
      </c>
      <c r="BV34" s="61">
        <f>+AS$1*(AS33-AS32)/$BE32</f>
        <v>0.47926937154423782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2"/>
        <v>2.4518014283754064</v>
      </c>
      <c r="CI34" s="53">
        <f t="shared" si="43"/>
        <v>2.4817374903128187</v>
      </c>
      <c r="CK34" s="61">
        <f>+BG34-BV35</f>
        <v>0.48163208150049569</v>
      </c>
      <c r="CL34" s="61">
        <f t="shared" si="44"/>
        <v>3.8538476996763382E-3</v>
      </c>
      <c r="CM34" s="61">
        <f t="shared" si="45"/>
        <v>2.3339608428186859E-2</v>
      </c>
      <c r="CN34" s="61">
        <f t="shared" si="46"/>
        <v>-3.2494500229479806E-2</v>
      </c>
      <c r="CO34" s="61">
        <f t="shared" si="47"/>
        <v>-4.4902489208955398E-2</v>
      </c>
      <c r="CP34" s="61">
        <f t="shared" si="48"/>
        <v>-0.15969338215586715</v>
      </c>
      <c r="CQ34" s="61">
        <f t="shared" si="49"/>
        <v>-2.1583203135840306E-2</v>
      </c>
      <c r="CR34" s="61">
        <f t="shared" si="50"/>
        <v>2.1030033862487099E-2</v>
      </c>
      <c r="CS34" s="61">
        <f t="shared" si="51"/>
        <v>-6.0650533420963881E-2</v>
      </c>
      <c r="CT34" s="61">
        <f t="shared" si="52"/>
        <v>-5.8694950009470601E-2</v>
      </c>
      <c r="CU34" s="61">
        <f t="shared" si="53"/>
        <v>-9.0177587027217704E-2</v>
      </c>
      <c r="CV34" s="61">
        <f t="shared" si="54"/>
        <v>-3.6096432767260614E-2</v>
      </c>
      <c r="CW34" s="61">
        <f t="shared" si="55"/>
        <v>-5.5051253459224014E-3</v>
      </c>
      <c r="CX34" s="61">
        <f t="shared" si="56"/>
        <v>-1.5131693819570025E-2</v>
      </c>
    </row>
    <row r="35" spans="1:102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8"/>
        <v>0.48796383843029512</v>
      </c>
      <c r="L35" s="61">
        <f t="shared" si="29"/>
        <v>0.61004672287168471</v>
      </c>
      <c r="M35" s="61">
        <f t="shared" si="30"/>
        <v>0.69150911098524637</v>
      </c>
      <c r="N35" s="61">
        <f t="shared" si="31"/>
        <v>0.87495814329121024</v>
      </c>
      <c r="O35" s="61">
        <f t="shared" si="32"/>
        <v>1.2724931305142371</v>
      </c>
      <c r="P35" s="61">
        <f t="shared" si="33"/>
        <v>3.9369709460926736</v>
      </c>
      <c r="Q35" s="61">
        <f t="shared" si="34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5"/>
        <v>1.5590485404101726</v>
      </c>
      <c r="Z35" s="61">
        <f t="shared" si="36"/>
        <v>1.2274134895990829</v>
      </c>
      <c r="AA35" s="61">
        <f t="shared" si="37"/>
        <v>1.1056518552146428</v>
      </c>
      <c r="AB35" s="61">
        <f t="shared" si="38"/>
        <v>0.90865719764078801</v>
      </c>
      <c r="AC35" s="61">
        <f t="shared" si="39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0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7"/>
        <v>3.8702569768469108</v>
      </c>
      <c r="BT35" s="61">
        <f t="shared" si="41"/>
        <v>3.9946756984587717</v>
      </c>
      <c r="BV35" s="61">
        <f>+AS$1*(AS34-AS33)/$BE33</f>
        <v>0.44820175266252521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2"/>
        <v>3.5985961789380019</v>
      </c>
      <c r="CI35" s="53">
        <f t="shared" si="43"/>
        <v>3.9453840500935033</v>
      </c>
      <c r="CK35" s="61">
        <f>+BG35-BV36</f>
        <v>0.8905810512474045</v>
      </c>
      <c r="CL35" s="61">
        <f t="shared" si="44"/>
        <v>1.4794067220157456E-2</v>
      </c>
      <c r="CM35" s="61">
        <f t="shared" si="45"/>
        <v>5.2745929140866066E-2</v>
      </c>
      <c r="CN35" s="61">
        <f t="shared" si="46"/>
        <v>3.0650789609072915E-2</v>
      </c>
      <c r="CO35" s="61">
        <f t="shared" si="47"/>
        <v>-0.15687434126489078</v>
      </c>
      <c r="CP35" s="61">
        <f t="shared" si="48"/>
        <v>-0.21895362102820937</v>
      </c>
      <c r="CQ35" s="61">
        <f t="shared" si="49"/>
        <v>-0.26075120522160739</v>
      </c>
      <c r="CR35" s="61">
        <f t="shared" si="50"/>
        <v>1.3897953467389063E-2</v>
      </c>
      <c r="CS35" s="61">
        <f t="shared" si="51"/>
        <v>-0.10296540632748086</v>
      </c>
      <c r="CT35" s="61">
        <f t="shared" si="52"/>
        <v>-5.0133351011542412E-2</v>
      </c>
      <c r="CU35" s="61">
        <f t="shared" si="53"/>
        <v>-0.11399959703926354</v>
      </c>
      <c r="CV35" s="61">
        <f t="shared" si="54"/>
        <v>-4.7597207383229562E-2</v>
      </c>
      <c r="CW35" s="61">
        <f t="shared" si="55"/>
        <v>0.27166079790890896</v>
      </c>
      <c r="CX35" s="61">
        <f t="shared" si="56"/>
        <v>4.9291648365268337E-2</v>
      </c>
    </row>
    <row r="36" spans="1:102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8"/>
        <v>0.63764955982062088</v>
      </c>
      <c r="L36" s="61">
        <f t="shared" si="29"/>
        <v>0.80768890729588172</v>
      </c>
      <c r="M36" s="61">
        <f t="shared" si="30"/>
        <v>0.93294325936855027</v>
      </c>
      <c r="N36" s="61">
        <f t="shared" si="31"/>
        <v>1.1818397383744419</v>
      </c>
      <c r="O36" s="61">
        <f t="shared" si="32"/>
        <v>1.7190557592740086</v>
      </c>
      <c r="P36" s="61">
        <f t="shared" si="33"/>
        <v>5.2791772241335035</v>
      </c>
      <c r="Q36" s="61">
        <f t="shared" si="34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5"/>
        <v>1.7413882578982818</v>
      </c>
      <c r="Z36" s="61">
        <f t="shared" si="36"/>
        <v>1.3905317237691908</v>
      </c>
      <c r="AA36" s="61">
        <f t="shared" si="37"/>
        <v>1.2712798630383579</v>
      </c>
      <c r="AB36" s="61">
        <f t="shared" si="38"/>
        <v>1.0524278114688099</v>
      </c>
      <c r="AC36" s="61">
        <f t="shared" si="39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58">+AE$1*(AE36-AE35)/$AQ35</f>
        <v>1.7413882578982818</v>
      </c>
      <c r="BH36" s="61">
        <f t="shared" ref="BH36:BH67" si="59">+AF$1*(AF36-AF35)/$AQ35</f>
        <v>7.1333762259739961E-2</v>
      </c>
      <c r="BI36" s="61">
        <f t="shared" ref="BI36:BI67" si="60">+AG$1*(AG36-AG35)/$AQ35</f>
        <v>0.38309687249704227</v>
      </c>
      <c r="BJ36" s="61">
        <f t="shared" ref="BJ36:BJ67" si="61">+AH$1*(AH36-AH35)/$AQ35</f>
        <v>0.37070664734753428</v>
      </c>
      <c r="BK36" s="61">
        <f t="shared" ref="BK36:BK67" si="62">+AI$1*(AI36-AI35)/$AQ35</f>
        <v>0.26883345974492184</v>
      </c>
      <c r="BL36" s="61">
        <f t="shared" ref="BL36:BL67" si="63">+AJ$1*(AJ36-AJ35)/$AQ35</f>
        <v>0.38772905362509796</v>
      </c>
      <c r="BM36" s="61">
        <f t="shared" ref="BM36:BM67" si="64">+AK$1*(AK36-AK35)/$AQ35</f>
        <v>0.52283438753006262</v>
      </c>
      <c r="BN36" s="61">
        <f t="shared" ref="BN36:BN67" si="65">+AL$1*(AL36-AL35)/$AQ35</f>
        <v>0.39216747632724491</v>
      </c>
      <c r="BO36" s="61">
        <f t="shared" ref="BO36:BO67" si="66">+AM$1*(AM36-AM35)/$AQ35</f>
        <v>0.49502113875140619</v>
      </c>
      <c r="BP36" s="61">
        <f t="shared" ref="BP36:BP67" si="67">+AN$1*(AN36-AN35)/$AQ35</f>
        <v>3.5248776929887635E-2</v>
      </c>
      <c r="BQ36" s="61">
        <f t="shared" ref="BQ36:BQ67" si="68">+AO$1*(AO36-AO35)/$AQ35</f>
        <v>0.22036575352091317</v>
      </c>
      <c r="BR36" s="61">
        <f t="shared" ref="BR36:BR67" si="69">+AP$1*(AP36-AP35)/$AQ35</f>
        <v>0.29399801837931838</v>
      </c>
      <c r="BS36" s="61">
        <f t="shared" si="57"/>
        <v>5.1827236048114518</v>
      </c>
      <c r="BT36" s="61">
        <f t="shared" si="41"/>
        <v>5.2171694433458926</v>
      </c>
      <c r="BV36" s="61">
        <f>+AS$1*(AS35-AS34)/$BE34</f>
        <v>0.6684674891627681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2"/>
        <v>5.1076027909516295</v>
      </c>
      <c r="CI36" s="53">
        <f t="shared" si="43"/>
        <v>5.3295272556791007</v>
      </c>
      <c r="CK36" s="61">
        <f>+BG36-BV37</f>
        <v>0.96125759714999448</v>
      </c>
      <c r="CL36" s="61">
        <f t="shared" si="44"/>
        <v>1.1548169164380589E-2</v>
      </c>
      <c r="CM36" s="61">
        <f t="shared" si="45"/>
        <v>9.6515398137193509E-2</v>
      </c>
      <c r="CN36" s="61">
        <f t="shared" si="46"/>
        <v>2.7567910771931825E-2</v>
      </c>
      <c r="CO36" s="61">
        <f t="shared" si="47"/>
        <v>-0.18666884151587243</v>
      </c>
      <c r="CP36" s="61">
        <f t="shared" si="48"/>
        <v>-0.30683897843218516</v>
      </c>
      <c r="CQ36" s="61">
        <f t="shared" si="49"/>
        <v>-0.25293033613479343</v>
      </c>
      <c r="CR36" s="61">
        <f t="shared" si="50"/>
        <v>4.640298382066127E-2</v>
      </c>
      <c r="CS36" s="61">
        <f t="shared" si="51"/>
        <v>-0.116976747963073</v>
      </c>
      <c r="CT36" s="61">
        <f t="shared" si="52"/>
        <v>-4.5867754987220788E-2</v>
      </c>
      <c r="CU36" s="61">
        <f t="shared" si="53"/>
        <v>-0.16969347116462732</v>
      </c>
      <c r="CV36" s="61">
        <f t="shared" si="54"/>
        <v>-0.10085828657208751</v>
      </c>
      <c r="CW36" s="61">
        <f t="shared" si="55"/>
        <v>7.5120813859822277E-2</v>
      </c>
      <c r="CX36" s="61">
        <f t="shared" si="56"/>
        <v>-0.11235781233320807</v>
      </c>
    </row>
    <row r="37" spans="1:102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8"/>
        <v>0.33459004967293188</v>
      </c>
      <c r="L37" s="61">
        <f t="shared" si="29"/>
        <v>0.44595779097715366</v>
      </c>
      <c r="M37" s="61">
        <f t="shared" si="30"/>
        <v>0.51897571918144914</v>
      </c>
      <c r="N37" s="61">
        <f t="shared" si="31"/>
        <v>0.67874228594875496</v>
      </c>
      <c r="O37" s="61">
        <f t="shared" si="32"/>
        <v>1.032852603368245</v>
      </c>
      <c r="P37" s="61">
        <f t="shared" si="33"/>
        <v>3.011118449148535</v>
      </c>
      <c r="Q37" s="61">
        <f t="shared" si="34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5"/>
        <v>0.60618931473414728</v>
      </c>
      <c r="Z37" s="61">
        <f t="shared" si="36"/>
        <v>0.49299837601628904</v>
      </c>
      <c r="AA37" s="61">
        <f t="shared" si="37"/>
        <v>0.45832039628605076</v>
      </c>
      <c r="AB37" s="61">
        <f t="shared" si="38"/>
        <v>0.38430511851439153</v>
      </c>
      <c r="AC37" s="61">
        <f t="shared" si="39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58"/>
        <v>0.60618931473414728</v>
      </c>
      <c r="BH37" s="61">
        <f t="shared" si="59"/>
        <v>0.10917137582485521</v>
      </c>
      <c r="BI37" s="61">
        <f t="shared" si="60"/>
        <v>0.24349526432519669</v>
      </c>
      <c r="BJ37" s="61">
        <f t="shared" si="61"/>
        <v>0.29276065671781987</v>
      </c>
      <c r="BK37" s="61">
        <f t="shared" si="62"/>
        <v>0.31501719221688984</v>
      </c>
      <c r="BL37" s="61">
        <f t="shared" si="63"/>
        <v>0.22133393390136741</v>
      </c>
      <c r="BM37" s="61">
        <f t="shared" si="64"/>
        <v>0.3900689468134968</v>
      </c>
      <c r="BN37" s="61">
        <f t="shared" si="65"/>
        <v>3.1475951009684554E-2</v>
      </c>
      <c r="BO37" s="61">
        <f t="shared" si="66"/>
        <v>0.15425425105543533</v>
      </c>
      <c r="BP37" s="61">
        <f t="shared" si="67"/>
        <v>3.6378670989627236E-2</v>
      </c>
      <c r="BQ37" s="61">
        <f t="shared" si="68"/>
        <v>0.10459633264610392</v>
      </c>
      <c r="BR37" s="61">
        <f t="shared" si="69"/>
        <v>0.14212761860257059</v>
      </c>
      <c r="BS37" s="61">
        <f t="shared" si="57"/>
        <v>2.6468695088371952</v>
      </c>
      <c r="BT37" s="61">
        <f t="shared" si="41"/>
        <v>2.7391873020743862</v>
      </c>
      <c r="BV37" s="61">
        <f>+AS$1*(AS36-AS35)/$BE35</f>
        <v>0.7801306607482873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2"/>
        <v>3.534319502317155</v>
      </c>
      <c r="CI37" s="53">
        <f t="shared" si="43"/>
        <v>3.2005851232992155</v>
      </c>
      <c r="CK37" s="61">
        <f>+BG37-BV38</f>
        <v>0.31998327179819352</v>
      </c>
      <c r="CL37" s="61">
        <f t="shared" si="44"/>
        <v>1.6845489764331048E-2</v>
      </c>
      <c r="CM37" s="61">
        <f t="shared" si="45"/>
        <v>6.7380810219221016E-2</v>
      </c>
      <c r="CN37" s="61">
        <f t="shared" si="46"/>
        <v>-3.5444036299942472E-2</v>
      </c>
      <c r="CO37" s="61">
        <f t="shared" si="47"/>
        <v>-0.23182690896543434</v>
      </c>
      <c r="CP37" s="61">
        <f t="shared" si="48"/>
        <v>-0.18336656249988958</v>
      </c>
      <c r="CQ37" s="61">
        <f t="shared" si="49"/>
        <v>-0.17836160085303632</v>
      </c>
      <c r="CR37" s="61">
        <f t="shared" si="50"/>
        <v>1.6624658251109935E-2</v>
      </c>
      <c r="CS37" s="61">
        <f t="shared" si="51"/>
        <v>-2.6472380367101367E-2</v>
      </c>
      <c r="CT37" s="61">
        <f t="shared" si="52"/>
        <v>-2.215317698747736E-2</v>
      </c>
      <c r="CU37" s="61">
        <f t="shared" si="53"/>
        <v>-9.1189759070059148E-2</v>
      </c>
      <c r="CV37" s="61">
        <f t="shared" si="54"/>
        <v>-4.5545180657541873E-2</v>
      </c>
      <c r="CW37" s="61">
        <f t="shared" si="55"/>
        <v>-0.88744999347995979</v>
      </c>
      <c r="CX37" s="61">
        <f t="shared" si="56"/>
        <v>-0.46139782122482931</v>
      </c>
    </row>
    <row r="38" spans="1:102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8"/>
        <v>0.57657969487382099</v>
      </c>
      <c r="L38" s="61">
        <f t="shared" si="29"/>
        <v>0.72576917939459107</v>
      </c>
      <c r="M38" s="61">
        <f t="shared" si="30"/>
        <v>0.83208686261043419</v>
      </c>
      <c r="N38" s="61">
        <f t="shared" si="31"/>
        <v>1.0251571738169933</v>
      </c>
      <c r="O38" s="61">
        <f t="shared" si="32"/>
        <v>1.4263890924898428</v>
      </c>
      <c r="P38" s="61">
        <f t="shared" si="33"/>
        <v>4.5859820031856824</v>
      </c>
      <c r="Q38" s="61">
        <f t="shared" si="34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5"/>
        <v>2.001757235795131</v>
      </c>
      <c r="Z38" s="61">
        <f t="shared" si="36"/>
        <v>1.6464299400689646</v>
      </c>
      <c r="AA38" s="61">
        <f t="shared" si="37"/>
        <v>1.5294590906859253</v>
      </c>
      <c r="AB38" s="61">
        <f t="shared" si="38"/>
        <v>1.2832052969056775</v>
      </c>
      <c r="AC38" s="61">
        <f t="shared" si="39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58"/>
        <v>2.001757235795131</v>
      </c>
      <c r="BH38" s="61">
        <f t="shared" si="59"/>
        <v>9.4910125794552741E-2</v>
      </c>
      <c r="BI38" s="61">
        <f t="shared" si="60"/>
        <v>0.3169659334113174</v>
      </c>
      <c r="BJ38" s="61">
        <f t="shared" si="61"/>
        <v>0.24442388358640568</v>
      </c>
      <c r="BK38" s="61">
        <f t="shared" si="62"/>
        <v>3.7361759399241821E-2</v>
      </c>
      <c r="BL38" s="61">
        <f t="shared" si="63"/>
        <v>0.30823646934082582</v>
      </c>
      <c r="BM38" s="61">
        <f t="shared" si="64"/>
        <v>0.53523249893760183</v>
      </c>
      <c r="BN38" s="61">
        <f t="shared" si="65"/>
        <v>0.41969376546124437</v>
      </c>
      <c r="BO38" s="61">
        <f t="shared" si="66"/>
        <v>0.27864220538699491</v>
      </c>
      <c r="BP38" s="61">
        <f t="shared" si="67"/>
        <v>8.9673343538802297E-2</v>
      </c>
      <c r="BQ38" s="61">
        <f t="shared" si="68"/>
        <v>0.13785851435282248</v>
      </c>
      <c r="BR38" s="61">
        <f t="shared" si="69"/>
        <v>0.18894082680014712</v>
      </c>
      <c r="BS38" s="61">
        <f t="shared" si="57"/>
        <v>4.653696561805087</v>
      </c>
      <c r="BT38" s="61">
        <f t="shared" si="41"/>
        <v>4.7327754095282115</v>
      </c>
      <c r="BV38" s="61">
        <f>+AS$1*(AS37-AS36)/$BE36</f>
        <v>0.28620604293595375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2"/>
        <v>3.6837685603899644</v>
      </c>
      <c r="CI38" s="53">
        <f t="shared" si="43"/>
        <v>4.4119527502251676</v>
      </c>
      <c r="CK38" s="61">
        <f>+BG38-BV39</f>
        <v>1.028454504856029</v>
      </c>
      <c r="CL38" s="61">
        <f t="shared" si="44"/>
        <v>1.653104529703732E-2</v>
      </c>
      <c r="CM38" s="61">
        <f t="shared" si="45"/>
        <v>7.4195602892805551E-2</v>
      </c>
      <c r="CN38" s="61">
        <f t="shared" si="46"/>
        <v>-3.5296416035472372E-2</v>
      </c>
      <c r="CO38" s="61">
        <f t="shared" si="47"/>
        <v>-2.3664579264002519E-2</v>
      </c>
      <c r="CP38" s="61">
        <f t="shared" si="48"/>
        <v>-0.24453267584816751</v>
      </c>
      <c r="CQ38" s="61">
        <f t="shared" si="49"/>
        <v>-0.20327493590410417</v>
      </c>
      <c r="CR38" s="61">
        <f t="shared" si="50"/>
        <v>4.3909760077198601E-2</v>
      </c>
      <c r="CS38" s="61">
        <f t="shared" si="51"/>
        <v>-5.1215710229341682E-2</v>
      </c>
      <c r="CT38" s="61">
        <f t="shared" si="52"/>
        <v>-0.16977115949428961</v>
      </c>
      <c r="CU38" s="61">
        <f t="shared" si="53"/>
        <v>-0.10680277433043564</v>
      </c>
      <c r="CV38" s="61">
        <f t="shared" si="54"/>
        <v>-4.5701348605282771E-2</v>
      </c>
      <c r="CW38" s="61">
        <f t="shared" si="55"/>
        <v>0.96992800141512259</v>
      </c>
      <c r="CX38" s="61">
        <f t="shared" si="56"/>
        <v>0.32082265930304388</v>
      </c>
    </row>
    <row r="39" spans="1:102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8"/>
        <v>0.46327100390850096</v>
      </c>
      <c r="L39" s="61">
        <f t="shared" si="29"/>
        <v>0.60480661570363869</v>
      </c>
      <c r="M39" s="61">
        <f t="shared" si="30"/>
        <v>0.6992681830463231</v>
      </c>
      <c r="N39" s="61">
        <f t="shared" si="31"/>
        <v>0.90110811772125587</v>
      </c>
      <c r="O39" s="61">
        <f t="shared" si="32"/>
        <v>1.3358159724693204</v>
      </c>
      <c r="P39" s="61">
        <f t="shared" si="33"/>
        <v>4.004269892849039</v>
      </c>
      <c r="Q39" s="61">
        <f t="shared" si="34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5"/>
        <v>1.2311034514207324</v>
      </c>
      <c r="Z39" s="61">
        <f t="shared" si="36"/>
        <v>0.98906567859754746</v>
      </c>
      <c r="AA39" s="61">
        <f t="shared" si="37"/>
        <v>0.90551443670230891</v>
      </c>
      <c r="AB39" s="61">
        <f t="shared" si="38"/>
        <v>0.7560822430335663</v>
      </c>
      <c r="AC39" s="61">
        <f t="shared" si="39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58"/>
        <v>1.2311034514207324</v>
      </c>
      <c r="BH39" s="61">
        <f t="shared" si="59"/>
        <v>5.9419479429472441E-2</v>
      </c>
      <c r="BI39" s="61">
        <f t="shared" si="60"/>
        <v>0.24695199161095496</v>
      </c>
      <c r="BJ39" s="61">
        <f t="shared" si="61"/>
        <v>0.33579751611472419</v>
      </c>
      <c r="BK39" s="61">
        <f t="shared" si="62"/>
        <v>0.23237606656071499</v>
      </c>
      <c r="BL39" s="61">
        <f t="shared" si="63"/>
        <v>0.25755664564203318</v>
      </c>
      <c r="BM39" s="61">
        <f t="shared" si="64"/>
        <v>0.56974443482661508</v>
      </c>
      <c r="BN39" s="61">
        <f t="shared" si="65"/>
        <v>0.48514211215775538</v>
      </c>
      <c r="BO39" s="61">
        <f t="shared" si="66"/>
        <v>0.18219804426734476</v>
      </c>
      <c r="BP39" s="61">
        <f t="shared" si="67"/>
        <v>6.0271343243395586E-2</v>
      </c>
      <c r="BQ39" s="61">
        <f t="shared" si="68"/>
        <v>0.12400578628166328</v>
      </c>
      <c r="BR39" s="61">
        <f t="shared" si="69"/>
        <v>0.13564385048478697</v>
      </c>
      <c r="BS39" s="61">
        <f t="shared" si="57"/>
        <v>3.9202107220401934</v>
      </c>
      <c r="BT39" s="61">
        <f t="shared" si="41"/>
        <v>3.7973676231549014</v>
      </c>
      <c r="BV39" s="61">
        <f>+AS$1*(AS38-AS37)/$BE37</f>
        <v>0.97330273093910191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2"/>
        <v>4.6231549040313</v>
      </c>
      <c r="CI39" s="53">
        <f t="shared" si="43"/>
        <v>4.1386894758223436</v>
      </c>
      <c r="CK39" s="61">
        <f>+BG39-BV40</f>
        <v>0.66479890203478098</v>
      </c>
      <c r="CL39" s="61">
        <f t="shared" si="44"/>
        <v>8.9966652154667356E-3</v>
      </c>
      <c r="CM39" s="61">
        <f t="shared" si="45"/>
        <v>5.7127666491610829E-2</v>
      </c>
      <c r="CN39" s="61">
        <f t="shared" si="46"/>
        <v>-1.918197323871651E-2</v>
      </c>
      <c r="CO39" s="61">
        <f t="shared" si="47"/>
        <v>-0.16803935747062229</v>
      </c>
      <c r="CP39" s="61">
        <f t="shared" si="48"/>
        <v>-0.27364633296329199</v>
      </c>
      <c r="CQ39" s="61">
        <f t="shared" si="49"/>
        <v>-0.26133081102232891</v>
      </c>
      <c r="CR39" s="61">
        <f t="shared" si="50"/>
        <v>2.2700070311917619E-2</v>
      </c>
      <c r="CS39" s="61">
        <f t="shared" si="51"/>
        <v>-5.7208830155065976E-2</v>
      </c>
      <c r="CT39" s="61">
        <f t="shared" si="52"/>
        <v>-9.9057106190243827E-2</v>
      </c>
      <c r="CU39" s="61">
        <f t="shared" si="53"/>
        <v>-0.12382079897056342</v>
      </c>
      <c r="CV39" s="61">
        <f t="shared" si="54"/>
        <v>-4.7284094480899153E-2</v>
      </c>
      <c r="CW39" s="61">
        <f t="shared" si="55"/>
        <v>-0.70294418199110664</v>
      </c>
      <c r="CX39" s="61">
        <f t="shared" si="56"/>
        <v>-0.34132185266744219</v>
      </c>
    </row>
    <row r="40" spans="1:102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8"/>
        <v>0.35939019669021582</v>
      </c>
      <c r="L40" s="61">
        <f t="shared" si="29"/>
        <v>0.41823455187983288</v>
      </c>
      <c r="M40" s="61">
        <f t="shared" si="30"/>
        <v>0.45129212394228196</v>
      </c>
      <c r="N40" s="61">
        <f t="shared" si="31"/>
        <v>0.5305405614881562</v>
      </c>
      <c r="O40" s="61">
        <f t="shared" si="32"/>
        <v>0.69541867000598045</v>
      </c>
      <c r="P40" s="61">
        <f t="shared" si="33"/>
        <v>2.4548761040064675</v>
      </c>
      <c r="Q40" s="61">
        <f t="shared" si="34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5"/>
        <v>1.568540644734552</v>
      </c>
      <c r="Z40" s="61">
        <f t="shared" si="36"/>
        <v>1.231277356510295</v>
      </c>
      <c r="AA40" s="61">
        <f t="shared" si="37"/>
        <v>1.1097954170584581</v>
      </c>
      <c r="AB40" s="61">
        <f t="shared" si="38"/>
        <v>0.91497625266103966</v>
      </c>
      <c r="AC40" s="61">
        <f t="shared" si="39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58"/>
        <v>1.568540644734552</v>
      </c>
      <c r="BH40" s="61">
        <f t="shared" si="59"/>
        <v>7.8665296406568164E-2</v>
      </c>
      <c r="BI40" s="61">
        <f t="shared" si="60"/>
        <v>0.25693604822539334</v>
      </c>
      <c r="BJ40" s="61">
        <f t="shared" si="61"/>
        <v>0.13870726086706828</v>
      </c>
      <c r="BK40" s="61">
        <f t="shared" si="62"/>
        <v>-2.3078489738189902E-2</v>
      </c>
      <c r="BL40" s="61">
        <f t="shared" si="63"/>
        <v>-9.2895925973197069E-2</v>
      </c>
      <c r="BM40" s="61">
        <f t="shared" si="64"/>
        <v>0.18008268364703162</v>
      </c>
      <c r="BN40" s="61">
        <f t="shared" si="65"/>
        <v>-5.0774667149539848E-2</v>
      </c>
      <c r="BO40" s="61">
        <f t="shared" si="66"/>
        <v>0.30624264886422409</v>
      </c>
      <c r="BP40" s="61">
        <f t="shared" si="67"/>
        <v>4.4343812803197574E-2</v>
      </c>
      <c r="BQ40" s="61">
        <f t="shared" si="68"/>
        <v>0.16106014942597371</v>
      </c>
      <c r="BR40" s="61">
        <f t="shared" si="69"/>
        <v>0.11614405384445306</v>
      </c>
      <c r="BS40" s="61">
        <f t="shared" si="57"/>
        <v>2.6839735159575353</v>
      </c>
      <c r="BT40" s="61">
        <f t="shared" si="41"/>
        <v>2.9517427588798606</v>
      </c>
      <c r="BV40" s="61">
        <f>+AS$1*(AS39-AS38)/$BE38</f>
        <v>0.56630454938595143</v>
      </c>
      <c r="BW40" s="61">
        <f t="shared" si="15"/>
        <v>6.5740354829860362E-2</v>
      </c>
      <c r="BX40" s="61">
        <f t="shared" si="16"/>
        <v>0.2057461973706286</v>
      </c>
      <c r="BY40" s="61">
        <f t="shared" si="17"/>
        <v>8.5569988835797112E-2</v>
      </c>
      <c r="BZ40" s="61">
        <f t="shared" si="18"/>
        <v>-4.3607522303430603E-2</v>
      </c>
      <c r="CA40" s="61">
        <f t="shared" si="19"/>
        <v>-0.19030064529840687</v>
      </c>
      <c r="CB40" s="61">
        <f t="shared" si="20"/>
        <v>0.24744473916914431</v>
      </c>
      <c r="CC40" s="61">
        <f t="shared" si="21"/>
        <v>-2.4167134438101912E-2</v>
      </c>
      <c r="CD40" s="61">
        <f t="shared" si="22"/>
        <v>0.40726148445163923</v>
      </c>
      <c r="CE40" s="61">
        <f t="shared" si="23"/>
        <v>0.11551452807324465</v>
      </c>
      <c r="CF40" s="61">
        <f t="shared" si="24"/>
        <v>0.29688541558386672</v>
      </c>
      <c r="CG40" s="61">
        <f t="shared" si="25"/>
        <v>0.15982647083556784</v>
      </c>
      <c r="CH40" s="61">
        <f t="shared" si="42"/>
        <v>1.8922184264957609</v>
      </c>
      <c r="CI40" s="53">
        <f t="shared" si="43"/>
        <v>2.1517982192541085</v>
      </c>
      <c r="CK40" s="61">
        <f>+BG40-BV41</f>
        <v>0.89555280422421757</v>
      </c>
      <c r="CL40" s="61">
        <f t="shared" si="44"/>
        <v>1.2924941576707802E-2</v>
      </c>
      <c r="CM40" s="61">
        <f t="shared" si="45"/>
        <v>5.118985085476474E-2</v>
      </c>
      <c r="CN40" s="61">
        <f t="shared" si="46"/>
        <v>5.3137272031271165E-2</v>
      </c>
      <c r="CO40" s="61">
        <f t="shared" si="47"/>
        <v>2.0529032565240701E-2</v>
      </c>
      <c r="CP40" s="61">
        <f t="shared" si="48"/>
        <v>9.7404719325209804E-2</v>
      </c>
      <c r="CQ40" s="61">
        <f t="shared" si="49"/>
        <v>-6.736205552211269E-2</v>
      </c>
      <c r="CR40" s="61">
        <f t="shared" si="50"/>
        <v>-2.6607532711437936E-2</v>
      </c>
      <c r="CS40" s="61">
        <f t="shared" si="51"/>
        <v>-0.10101883558741515</v>
      </c>
      <c r="CT40" s="61">
        <f t="shared" si="52"/>
        <v>-7.1170715270047077E-2</v>
      </c>
      <c r="CU40" s="61">
        <f t="shared" si="53"/>
        <v>-0.135825266157893</v>
      </c>
      <c r="CV40" s="61">
        <f t="shared" si="54"/>
        <v>-4.3682416991114775E-2</v>
      </c>
      <c r="CW40" s="61">
        <f t="shared" si="55"/>
        <v>0.79175508946177442</v>
      </c>
      <c r="CX40" s="61">
        <f t="shared" si="56"/>
        <v>0.79994453962575207</v>
      </c>
    </row>
    <row r="41" spans="1:102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8"/>
        <v>0.27035711801638584</v>
      </c>
      <c r="L41" s="61">
        <f t="shared" si="29"/>
        <v>0.33842337058858946</v>
      </c>
      <c r="M41" s="61">
        <f t="shared" si="30"/>
        <v>0.38540888126598527</v>
      </c>
      <c r="N41" s="61">
        <f t="shared" si="31"/>
        <v>0.4791477165607258</v>
      </c>
      <c r="O41" s="61">
        <f t="shared" si="32"/>
        <v>0.68838216165116295</v>
      </c>
      <c r="P41" s="61">
        <f t="shared" si="33"/>
        <v>2.1617192480828491</v>
      </c>
      <c r="Q41" s="61">
        <f t="shared" si="34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5"/>
        <v>0.82403680441051541</v>
      </c>
      <c r="Z41" s="61">
        <f t="shared" si="36"/>
        <v>0.64354264761326019</v>
      </c>
      <c r="AA41" s="61">
        <f t="shared" si="37"/>
        <v>0.57410562509013607</v>
      </c>
      <c r="AB41" s="61">
        <f t="shared" si="38"/>
        <v>0.47034956917943371</v>
      </c>
      <c r="AC41" s="61">
        <f t="shared" si="39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58"/>
        <v>0.82403680441051541</v>
      </c>
      <c r="BH41" s="61">
        <f t="shared" si="59"/>
        <v>3.4863579741995894E-2</v>
      </c>
      <c r="BI41" s="61">
        <f t="shared" si="60"/>
        <v>0.2923029563497942</v>
      </c>
      <c r="BJ41" s="61">
        <f t="shared" si="61"/>
        <v>4.0458498429479003E-2</v>
      </c>
      <c r="BK41" s="61">
        <f t="shared" si="62"/>
        <v>9.7591639968153218E-2</v>
      </c>
      <c r="BL41" s="61">
        <f t="shared" si="63"/>
        <v>2.2827404756635541E-2</v>
      </c>
      <c r="BM41" s="61">
        <f t="shared" si="64"/>
        <v>0.17012640435764043</v>
      </c>
      <c r="BN41" s="61">
        <f t="shared" si="65"/>
        <v>0.11726510026012131</v>
      </c>
      <c r="BO41" s="61">
        <f t="shared" si="66"/>
        <v>0.23244908821867058</v>
      </c>
      <c r="BP41" s="61">
        <f t="shared" si="67"/>
        <v>4.2757723396893314E-2</v>
      </c>
      <c r="BQ41" s="61">
        <f t="shared" si="68"/>
        <v>0.11011292894681328</v>
      </c>
      <c r="BR41" s="61">
        <f t="shared" si="69"/>
        <v>9.255595305705322E-2</v>
      </c>
      <c r="BS41" s="61">
        <f t="shared" si="57"/>
        <v>2.0773480818937653</v>
      </c>
      <c r="BT41" s="61">
        <f t="shared" si="41"/>
        <v>2.209781048563797</v>
      </c>
      <c r="BV41" s="61">
        <f>+AS$1*(AS40-AS39)/$BE39</f>
        <v>0.67298784051033445</v>
      </c>
      <c r="BW41" s="61">
        <f t="shared" si="15"/>
        <v>2.9332507573012978E-2</v>
      </c>
      <c r="BX41" s="61">
        <f t="shared" si="16"/>
        <v>0.23537803475811472</v>
      </c>
      <c r="BY41" s="61">
        <f t="shared" si="17"/>
        <v>0.12133746640557842</v>
      </c>
      <c r="BZ41" s="61">
        <f t="shared" si="18"/>
        <v>0.16988787177356815</v>
      </c>
      <c r="CA41" s="61">
        <f t="shared" si="19"/>
        <v>3.7947579096897298E-2</v>
      </c>
      <c r="CB41" s="61">
        <f t="shared" si="20"/>
        <v>0.26765462964968717</v>
      </c>
      <c r="CC41" s="61">
        <f t="shared" si="21"/>
        <v>0.11302656481000529</v>
      </c>
      <c r="CD41" s="61">
        <f t="shared" si="22"/>
        <v>0.27377483702727412</v>
      </c>
      <c r="CE41" s="61">
        <f t="shared" si="23"/>
        <v>8.6379209277070074E-2</v>
      </c>
      <c r="CF41" s="61">
        <f t="shared" si="24"/>
        <v>0.23887550747943195</v>
      </c>
      <c r="CG41" s="61">
        <f t="shared" si="25"/>
        <v>0.12690291617875879</v>
      </c>
      <c r="CH41" s="61">
        <f t="shared" si="42"/>
        <v>2.3734849645397333</v>
      </c>
      <c r="CI41" s="53">
        <f t="shared" si="43"/>
        <v>2.1363462780389142</v>
      </c>
      <c r="CK41" s="61">
        <f>+BG41-BV42</f>
        <v>0.48199843050959684</v>
      </c>
      <c r="CL41" s="61">
        <f t="shared" si="44"/>
        <v>5.5310721689829159E-3</v>
      </c>
      <c r="CM41" s="61">
        <f t="shared" si="45"/>
        <v>5.6924921591679473E-2</v>
      </c>
      <c r="CN41" s="61">
        <f t="shared" si="46"/>
        <v>-8.087896797609942E-2</v>
      </c>
      <c r="CO41" s="61">
        <f t="shared" si="47"/>
        <v>-7.2296231805414932E-2</v>
      </c>
      <c r="CP41" s="61">
        <f t="shared" si="48"/>
        <v>-1.5120174340261756E-2</v>
      </c>
      <c r="CQ41" s="61">
        <f t="shared" si="49"/>
        <v>-9.7528225292046744E-2</v>
      </c>
      <c r="CR41" s="61">
        <f t="shared" si="50"/>
        <v>4.2385354501160155E-3</v>
      </c>
      <c r="CS41" s="61">
        <f t="shared" si="51"/>
        <v>-4.1325748808603541E-2</v>
      </c>
      <c r="CT41" s="61">
        <f t="shared" si="52"/>
        <v>-4.3621485880176759E-2</v>
      </c>
      <c r="CU41" s="61">
        <f t="shared" si="53"/>
        <v>-0.12876257853261869</v>
      </c>
      <c r="CV41" s="61">
        <f t="shared" si="54"/>
        <v>-3.434696312170557E-2</v>
      </c>
      <c r="CW41" s="61">
        <f t="shared" si="55"/>
        <v>-0.29613688264596805</v>
      </c>
      <c r="CX41" s="61">
        <f t="shared" si="56"/>
        <v>7.3434770524882786E-2</v>
      </c>
    </row>
    <row r="42" spans="1:102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8"/>
        <v>0.32924927623185268</v>
      </c>
      <c r="L42" s="61">
        <f t="shared" si="29"/>
        <v>0.40528578653060432</v>
      </c>
      <c r="M42" s="61">
        <f t="shared" si="30"/>
        <v>0.45434003830082459</v>
      </c>
      <c r="N42" s="61">
        <f t="shared" si="31"/>
        <v>0.55567768705592768</v>
      </c>
      <c r="O42" s="61">
        <f t="shared" si="32"/>
        <v>0.79053038162529721</v>
      </c>
      <c r="P42" s="61">
        <f t="shared" si="33"/>
        <v>2.5350831697445066</v>
      </c>
      <c r="Q42" s="61">
        <f t="shared" si="34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5"/>
        <v>1.0768267406448901</v>
      </c>
      <c r="Z42" s="61">
        <f t="shared" si="36"/>
        <v>0.85736685043249616</v>
      </c>
      <c r="AA42" s="61">
        <f t="shared" si="37"/>
        <v>0.78010057044182946</v>
      </c>
      <c r="AB42" s="61">
        <f t="shared" si="38"/>
        <v>0.64303655550650263</v>
      </c>
      <c r="AC42" s="61">
        <f t="shared" si="39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58"/>
        <v>1.0768267406448901</v>
      </c>
      <c r="BH42" s="61">
        <f t="shared" si="59"/>
        <v>4.4212826490683553E-2</v>
      </c>
      <c r="BI42" s="61">
        <f t="shared" si="60"/>
        <v>0.13313078051582725</v>
      </c>
      <c r="BJ42" s="61">
        <f t="shared" si="61"/>
        <v>0.19979631141131421</v>
      </c>
      <c r="BK42" s="61">
        <f t="shared" si="62"/>
        <v>0.11768781089147555</v>
      </c>
      <c r="BL42" s="61">
        <f t="shared" si="63"/>
        <v>0.12452300891392472</v>
      </c>
      <c r="BM42" s="61">
        <f t="shared" si="64"/>
        <v>0.1777360117170517</v>
      </c>
      <c r="BN42" s="61">
        <f t="shared" si="65"/>
        <v>0.48366879738012686</v>
      </c>
      <c r="BO42" s="61">
        <f t="shared" si="66"/>
        <v>0.21659639022535357</v>
      </c>
      <c r="BP42" s="61">
        <f t="shared" si="67"/>
        <v>2.4067920481798892E-2</v>
      </c>
      <c r="BQ42" s="61">
        <f t="shared" si="68"/>
        <v>9.7171730406761664E-2</v>
      </c>
      <c r="BR42" s="61">
        <f t="shared" si="69"/>
        <v>7.9896417849243326E-2</v>
      </c>
      <c r="BS42" s="61">
        <f t="shared" si="57"/>
        <v>2.7753147469284514</v>
      </c>
      <c r="BT42" s="61">
        <f t="shared" si="41"/>
        <v>2.6898744716365552</v>
      </c>
      <c r="BV42" s="61">
        <f>+AS$1*(AS41-AS40)/$BE40</f>
        <v>0.34203837390091857</v>
      </c>
      <c r="BW42" s="61">
        <f t="shared" si="15"/>
        <v>3.6945925853691816E-2</v>
      </c>
      <c r="BX42" s="61">
        <f t="shared" si="16"/>
        <v>4.661761091041116E-2</v>
      </c>
      <c r="BY42" s="61">
        <f t="shared" si="17"/>
        <v>0.22655968424530612</v>
      </c>
      <c r="BZ42" s="61">
        <f t="shared" si="18"/>
        <v>0.20914377829960493</v>
      </c>
      <c r="CA42" s="61">
        <f t="shared" si="19"/>
        <v>0.23233840507904718</v>
      </c>
      <c r="CB42" s="61">
        <f t="shared" si="20"/>
        <v>0.26054265587098685</v>
      </c>
      <c r="CC42" s="61">
        <f t="shared" si="21"/>
        <v>0.43844796342503006</v>
      </c>
      <c r="CD42" s="61">
        <f t="shared" si="22"/>
        <v>0.28039650129169041</v>
      </c>
      <c r="CE42" s="61">
        <f t="shared" si="23"/>
        <v>0.10000587573409793</v>
      </c>
      <c r="CF42" s="61">
        <f t="shared" si="24"/>
        <v>0.15180577516542176</v>
      </c>
      <c r="CG42" s="61">
        <f t="shared" si="25"/>
        <v>0.10634668006244145</v>
      </c>
      <c r="CH42" s="61">
        <f t="shared" si="42"/>
        <v>2.4311892298386479</v>
      </c>
      <c r="CI42" s="53">
        <f t="shared" si="43"/>
        <v>2.4539657334975429</v>
      </c>
      <c r="CK42" s="61">
        <f>+BG42-BV43</f>
        <v>0.59928505918855501</v>
      </c>
      <c r="CL42" s="61">
        <f t="shared" si="44"/>
        <v>7.2669006369917369E-3</v>
      </c>
      <c r="CM42" s="61">
        <f t="shared" si="45"/>
        <v>8.6513169605416079E-2</v>
      </c>
      <c r="CN42" s="61">
        <f t="shared" si="46"/>
        <v>-2.6763372833991911E-2</v>
      </c>
      <c r="CO42" s="61">
        <f t="shared" si="47"/>
        <v>-9.1455967408129377E-2</v>
      </c>
      <c r="CP42" s="61">
        <f t="shared" si="48"/>
        <v>-0.10781539616512247</v>
      </c>
      <c r="CQ42" s="61">
        <f t="shared" si="49"/>
        <v>-8.2806644153935155E-2</v>
      </c>
      <c r="CR42" s="61">
        <f t="shared" si="50"/>
        <v>4.5220833955096795E-2</v>
      </c>
      <c r="CS42" s="61">
        <f t="shared" si="51"/>
        <v>-6.3800111066336845E-2</v>
      </c>
      <c r="CT42" s="61">
        <f t="shared" si="52"/>
        <v>-7.5937955252299044E-2</v>
      </c>
      <c r="CU42" s="61">
        <f t="shared" si="53"/>
        <v>-5.46340447586601E-2</v>
      </c>
      <c r="CV42" s="61">
        <f t="shared" si="54"/>
        <v>-2.6450262213198128E-2</v>
      </c>
      <c r="CW42" s="61">
        <f t="shared" si="55"/>
        <v>0.34412551708980343</v>
      </c>
      <c r="CX42" s="61">
        <f t="shared" si="56"/>
        <v>0.23590873813901236</v>
      </c>
    </row>
    <row r="43" spans="1:102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8"/>
        <v>0.23624550543361031</v>
      </c>
      <c r="L43" s="61">
        <f t="shared" si="29"/>
        <v>0.25750530185123233</v>
      </c>
      <c r="M43" s="61">
        <f t="shared" si="30"/>
        <v>0.27197636931360686</v>
      </c>
      <c r="N43" s="61">
        <f t="shared" si="31"/>
        <v>0.31634711298773277</v>
      </c>
      <c r="O43" s="61">
        <f t="shared" si="32"/>
        <v>0.41676829662958415</v>
      </c>
      <c r="P43" s="61">
        <f t="shared" si="33"/>
        <v>1.4988425862157664</v>
      </c>
      <c r="Q43" s="61">
        <f t="shared" si="34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5"/>
        <v>1.2925351742599314</v>
      </c>
      <c r="Z43" s="61">
        <f t="shared" si="36"/>
        <v>1.012912230272798</v>
      </c>
      <c r="AA43" s="61">
        <f t="shared" si="37"/>
        <v>0.90713037182621559</v>
      </c>
      <c r="AB43" s="61">
        <f t="shared" si="38"/>
        <v>0.73522456810541115</v>
      </c>
      <c r="AC43" s="61">
        <f t="shared" si="39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58"/>
        <v>1.2925351742599314</v>
      </c>
      <c r="BH43" s="61">
        <f t="shared" si="59"/>
        <v>4.3748898080200133E-2</v>
      </c>
      <c r="BI43" s="61">
        <f t="shared" si="60"/>
        <v>-1.1486987676860155E-2</v>
      </c>
      <c r="BJ43" s="61">
        <f t="shared" si="61"/>
        <v>1.0737058978519627E-2</v>
      </c>
      <c r="BK43" s="61">
        <f t="shared" si="62"/>
        <v>6.4652981523594888E-2</v>
      </c>
      <c r="BL43" s="61">
        <f t="shared" si="63"/>
        <v>6.2994459838860886E-2</v>
      </c>
      <c r="BM43" s="61">
        <f t="shared" si="64"/>
        <v>0.12880208950042471</v>
      </c>
      <c r="BN43" s="61">
        <f t="shared" si="65"/>
        <v>-0.23670073259324018</v>
      </c>
      <c r="BO43" s="61">
        <f t="shared" si="66"/>
        <v>0.17740304970340132</v>
      </c>
      <c r="BP43" s="61">
        <f t="shared" si="67"/>
        <v>1.095550664524174E-3</v>
      </c>
      <c r="BQ43" s="61">
        <f t="shared" si="68"/>
        <v>6.7532225470353743E-2</v>
      </c>
      <c r="BR43" s="61">
        <f t="shared" si="69"/>
        <v>1.4088625185857852E-2</v>
      </c>
      <c r="BS43" s="61">
        <f t="shared" si="57"/>
        <v>1.6154023929355685</v>
      </c>
      <c r="BT43" s="61">
        <f t="shared" si="41"/>
        <v>1.9271507999018445</v>
      </c>
      <c r="BV43" s="61">
        <f>+AS$1*(AS42-AS41)/$BE41</f>
        <v>0.47754168145633513</v>
      </c>
      <c r="BW43" s="61">
        <f t="shared" si="15"/>
        <v>3.5570097764893963E-2</v>
      </c>
      <c r="BX43" s="61">
        <f t="shared" si="16"/>
        <v>-3.2536584073052856E-2</v>
      </c>
      <c r="BY43" s="61">
        <f t="shared" si="17"/>
        <v>1.4010750021142928E-3</v>
      </c>
      <c r="BZ43" s="61">
        <f t="shared" si="18"/>
        <v>0.10269117322518907</v>
      </c>
      <c r="CA43" s="61">
        <f t="shared" si="19"/>
        <v>9.1312818826070452E-2</v>
      </c>
      <c r="CB43" s="61">
        <f t="shared" si="20"/>
        <v>0.2238123384875095</v>
      </c>
      <c r="CC43" s="61">
        <f t="shared" si="21"/>
        <v>-0.20406576764530168</v>
      </c>
      <c r="CD43" s="61">
        <f t="shared" si="22"/>
        <v>0.22980903598899224</v>
      </c>
      <c r="CE43" s="61">
        <f t="shared" si="23"/>
        <v>-1.4580036940325765E-2</v>
      </c>
      <c r="CF43" s="61">
        <f t="shared" si="24"/>
        <v>0.10650325912724677</v>
      </c>
      <c r="CG43" s="61">
        <f t="shared" si="25"/>
        <v>2.5664442844371724E-3</v>
      </c>
      <c r="CH43" s="61">
        <f t="shared" si="42"/>
        <v>1.0200255355041081</v>
      </c>
      <c r="CI43" s="53">
        <f t="shared" si="43"/>
        <v>1.2947574351107827</v>
      </c>
      <c r="CK43" s="61">
        <f>+BG43-BV44</f>
        <v>0.75653570165790807</v>
      </c>
      <c r="CL43" s="61">
        <f t="shared" si="44"/>
        <v>8.17880031530617E-3</v>
      </c>
      <c r="CM43" s="61">
        <f t="shared" si="45"/>
        <v>2.10495963961927E-2</v>
      </c>
      <c r="CN43" s="61">
        <f t="shared" si="46"/>
        <v>9.3359839764053341E-3</v>
      </c>
      <c r="CO43" s="61">
        <f t="shared" si="47"/>
        <v>-3.8038191701594185E-2</v>
      </c>
      <c r="CP43" s="61">
        <f t="shared" si="48"/>
        <v>-2.8318358987209566E-2</v>
      </c>
      <c r="CQ43" s="61">
        <f t="shared" si="49"/>
        <v>-9.5010248987084794E-2</v>
      </c>
      <c r="CR43" s="61">
        <f t="shared" si="50"/>
        <v>-3.2634964947938494E-2</v>
      </c>
      <c r="CS43" s="61">
        <f t="shared" si="51"/>
        <v>-5.2405986285590928E-2</v>
      </c>
      <c r="CT43" s="61">
        <f t="shared" si="52"/>
        <v>1.5675587604849939E-2</v>
      </c>
      <c r="CU43" s="61">
        <f t="shared" si="53"/>
        <v>-3.8971033656893028E-2</v>
      </c>
      <c r="CV43" s="61">
        <f t="shared" si="54"/>
        <v>1.1522180901420679E-2</v>
      </c>
      <c r="CW43" s="61">
        <f t="shared" si="55"/>
        <v>0.5953768574314604</v>
      </c>
      <c r="CX43" s="61">
        <f t="shared" si="56"/>
        <v>0.63239336479106179</v>
      </c>
    </row>
    <row r="44" spans="1:102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8"/>
        <v>0.23622180925351427</v>
      </c>
      <c r="L44" s="61">
        <f t="shared" si="29"/>
        <v>0.29315540083506325</v>
      </c>
      <c r="M44" s="61">
        <f t="shared" si="30"/>
        <v>0.3326218987837164</v>
      </c>
      <c r="N44" s="61">
        <f t="shared" si="31"/>
        <v>0.41767177495382446</v>
      </c>
      <c r="O44" s="61">
        <f t="shared" si="32"/>
        <v>0.5933890203398926</v>
      </c>
      <c r="P44" s="61">
        <f t="shared" si="33"/>
        <v>1.873059904166011</v>
      </c>
      <c r="Q44" s="61">
        <f t="shared" si="34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5"/>
        <v>0.53682829489341166</v>
      </c>
      <c r="Z44" s="61">
        <f t="shared" si="36"/>
        <v>0.43540634640407072</v>
      </c>
      <c r="AA44" s="61">
        <f t="shared" si="37"/>
        <v>0.40328682136873933</v>
      </c>
      <c r="AB44" s="61">
        <f t="shared" si="38"/>
        <v>0.33560762963954732</v>
      </c>
      <c r="AC44" s="61">
        <f t="shared" si="39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58"/>
        <v>0.53682829489341166</v>
      </c>
      <c r="BH44" s="61">
        <f t="shared" si="59"/>
        <v>1.0832151672909768E-2</v>
      </c>
      <c r="BI44" s="61">
        <f t="shared" si="60"/>
        <v>0.45312927849151918</v>
      </c>
      <c r="BJ44" s="61">
        <f t="shared" si="61"/>
        <v>2.1072271875723504E-2</v>
      </c>
      <c r="BK44" s="61">
        <f t="shared" si="62"/>
        <v>0.12507618667204229</v>
      </c>
      <c r="BL44" s="61">
        <f t="shared" si="63"/>
        <v>5.3359080362739675E-2</v>
      </c>
      <c r="BM44" s="61">
        <f t="shared" si="64"/>
        <v>0.12553279341669374</v>
      </c>
      <c r="BN44" s="61">
        <f t="shared" si="65"/>
        <v>4.9844029640349855E-2</v>
      </c>
      <c r="BO44" s="61">
        <f t="shared" si="66"/>
        <v>0.20126888479210561</v>
      </c>
      <c r="BP44" s="61">
        <f t="shared" si="67"/>
        <v>8.6861540700134774E-3</v>
      </c>
      <c r="BQ44" s="61">
        <f t="shared" si="68"/>
        <v>6.4299960835305162E-2</v>
      </c>
      <c r="BR44" s="61">
        <f t="shared" si="69"/>
        <v>7.368010870526974E-2</v>
      </c>
      <c r="BS44" s="61">
        <f t="shared" si="57"/>
        <v>1.7236091954280834</v>
      </c>
      <c r="BT44" s="61">
        <f t="shared" si="41"/>
        <v>1.9188607333451513</v>
      </c>
      <c r="BV44" s="61">
        <f>+AS$1*(AS43-AS42)/$BE42</f>
        <v>0.5359994726020233</v>
      </c>
      <c r="BW44" s="61">
        <f t="shared" si="15"/>
        <v>1.0372059257070156E-2</v>
      </c>
      <c r="BX44" s="61">
        <f t="shared" si="16"/>
        <v>0.40007779834318158</v>
      </c>
      <c r="BY44" s="61">
        <f t="shared" si="17"/>
        <v>1.5201767450664381E-2</v>
      </c>
      <c r="BZ44" s="61">
        <f t="shared" si="18"/>
        <v>0.20698164544861855</v>
      </c>
      <c r="CA44" s="61">
        <f t="shared" si="19"/>
        <v>8.3808972172211518E-2</v>
      </c>
      <c r="CB44" s="61">
        <f t="shared" si="20"/>
        <v>0.1585691598855144</v>
      </c>
      <c r="CC44" s="61">
        <f t="shared" si="21"/>
        <v>3.6476776402214577E-2</v>
      </c>
      <c r="CD44" s="61">
        <f t="shared" si="22"/>
        <v>0.24782060406414275</v>
      </c>
      <c r="CE44" s="61">
        <f t="shared" si="23"/>
        <v>-2.9728989767609836E-3</v>
      </c>
      <c r="CF44" s="61">
        <f t="shared" si="24"/>
        <v>0.1164019527964479</v>
      </c>
      <c r="CG44" s="61">
        <f t="shared" si="25"/>
        <v>0.10237376429959626</v>
      </c>
      <c r="CH44" s="61">
        <f t="shared" si="42"/>
        <v>1.9111110737449242</v>
      </c>
      <c r="CI44" s="53">
        <f t="shared" si="43"/>
        <v>1.8471726086767504</v>
      </c>
      <c r="CK44" s="61">
        <f>+BG44-BV45</f>
        <v>0.29162235850926715</v>
      </c>
      <c r="CL44" s="61">
        <f t="shared" si="44"/>
        <v>4.600924158396115E-4</v>
      </c>
      <c r="CM44" s="61">
        <f t="shared" si="45"/>
        <v>5.3051480148337604E-2</v>
      </c>
      <c r="CN44" s="61">
        <f t="shared" si="46"/>
        <v>5.8705044250591237E-3</v>
      </c>
      <c r="CO44" s="61">
        <f t="shared" si="47"/>
        <v>-8.1905458776576262E-2</v>
      </c>
      <c r="CP44" s="61">
        <f t="shared" si="48"/>
        <v>-3.0449891809471843E-2</v>
      </c>
      <c r="CQ44" s="61">
        <f t="shared" si="49"/>
        <v>-3.303636646882066E-2</v>
      </c>
      <c r="CR44" s="61">
        <f t="shared" si="50"/>
        <v>1.3367253238135278E-2</v>
      </c>
      <c r="CS44" s="61">
        <f t="shared" si="51"/>
        <v>-4.6551719272037134E-2</v>
      </c>
      <c r="CT44" s="61">
        <f t="shared" si="52"/>
        <v>1.1659053046774462E-2</v>
      </c>
      <c r="CU44" s="61">
        <f t="shared" si="53"/>
        <v>-5.2101991961142735E-2</v>
      </c>
      <c r="CV44" s="61">
        <f t="shared" si="54"/>
        <v>-2.8693655594326517E-2</v>
      </c>
      <c r="CW44" s="61">
        <f t="shared" si="55"/>
        <v>-0.18750187831684073</v>
      </c>
      <c r="CX44" s="61">
        <f t="shared" si="56"/>
        <v>7.168812466840091E-2</v>
      </c>
    </row>
    <row r="45" spans="1:102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8"/>
        <v>0.29386412973163961</v>
      </c>
      <c r="L45" s="61">
        <f t="shared" si="29"/>
        <v>0.36888596390688444</v>
      </c>
      <c r="M45" s="61">
        <f t="shared" si="30"/>
        <v>0.42174740125720822</v>
      </c>
      <c r="N45" s="61">
        <f t="shared" si="31"/>
        <v>0.5282618589481678</v>
      </c>
      <c r="O45" s="61">
        <f t="shared" si="32"/>
        <v>0.76438858063537063</v>
      </c>
      <c r="P45" s="61">
        <f t="shared" si="33"/>
        <v>2.3771479344792708</v>
      </c>
      <c r="Q45" s="61">
        <f t="shared" si="34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5"/>
        <v>0.57626984380438162</v>
      </c>
      <c r="Z45" s="61">
        <f t="shared" si="36"/>
        <v>0.44943302277564412</v>
      </c>
      <c r="AA45" s="61">
        <f t="shared" si="37"/>
        <v>0.40246020264500654</v>
      </c>
      <c r="AB45" s="61">
        <f t="shared" si="38"/>
        <v>0.33221827834843887</v>
      </c>
      <c r="AC45" s="61">
        <f t="shared" si="39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58"/>
        <v>0.57626984380438162</v>
      </c>
      <c r="BH45" s="61">
        <f t="shared" si="59"/>
        <v>7.6319219258701776E-2</v>
      </c>
      <c r="BI45" s="61">
        <f t="shared" si="60"/>
        <v>0.47130126038125919</v>
      </c>
      <c r="BJ45" s="61">
        <f t="shared" si="61"/>
        <v>0.13964405263294158</v>
      </c>
      <c r="BK45" s="61">
        <f t="shared" si="62"/>
        <v>0.16555576541737052</v>
      </c>
      <c r="BL45" s="61">
        <f t="shared" si="63"/>
        <v>0.10960528756630718</v>
      </c>
      <c r="BM45" s="61">
        <f t="shared" si="64"/>
        <v>0.16735934039907768</v>
      </c>
      <c r="BN45" s="61">
        <f t="shared" si="65"/>
        <v>2.0989827431758909E-2</v>
      </c>
      <c r="BO45" s="61">
        <f t="shared" si="66"/>
        <v>0.28682526361846228</v>
      </c>
      <c r="BP45" s="61">
        <f t="shared" si="67"/>
        <v>3.404582012529616E-2</v>
      </c>
      <c r="BQ45" s="61">
        <f t="shared" si="68"/>
        <v>9.1462503551662369E-2</v>
      </c>
      <c r="BR45" s="61">
        <f t="shared" si="69"/>
        <v>1.5911813166626952E-2</v>
      </c>
      <c r="BS45" s="61">
        <f t="shared" si="57"/>
        <v>2.1552899973538464</v>
      </c>
      <c r="BT45" s="61">
        <f t="shared" si="41"/>
        <v>2.3860242867440373</v>
      </c>
      <c r="BV45" s="61">
        <f>+AS$1*(AS44-AS43)/$BE43</f>
        <v>0.24520593638414451</v>
      </c>
      <c r="BW45" s="61">
        <f t="shared" si="15"/>
        <v>5.9909806949276431E-2</v>
      </c>
      <c r="BX45" s="61">
        <f t="shared" si="16"/>
        <v>0.3493488988033463</v>
      </c>
      <c r="BY45" s="61">
        <f t="shared" si="17"/>
        <v>0.143379359734539</v>
      </c>
      <c r="BZ45" s="61">
        <f t="shared" si="18"/>
        <v>0.25793786711691663</v>
      </c>
      <c r="CA45" s="61">
        <f t="shared" si="19"/>
        <v>0.17671274031548709</v>
      </c>
      <c r="CB45" s="61">
        <f t="shared" si="20"/>
        <v>0.30561288485408672</v>
      </c>
      <c r="CC45" s="61">
        <f t="shared" si="21"/>
        <v>2.3482179000904897E-2</v>
      </c>
      <c r="CD45" s="61">
        <f t="shared" si="22"/>
        <v>0.37740437310730729</v>
      </c>
      <c r="CE45" s="61">
        <f t="shared" si="23"/>
        <v>5.7014408076551247E-2</v>
      </c>
      <c r="CF45" s="61">
        <f t="shared" si="24"/>
        <v>0.16557297738197102</v>
      </c>
      <c r="CG45" s="61">
        <f t="shared" si="25"/>
        <v>8.8343186854644654E-3</v>
      </c>
      <c r="CH45" s="61">
        <f t="shared" si="42"/>
        <v>2.1704157504099957</v>
      </c>
      <c r="CI45" s="53">
        <f t="shared" si="43"/>
        <v>2.3800855392435594</v>
      </c>
      <c r="CK45" s="61">
        <f>+BG45-BV46</f>
        <v>0.3308332237823472</v>
      </c>
      <c r="CL45" s="61">
        <f t="shared" si="44"/>
        <v>1.6409412309425345E-2</v>
      </c>
      <c r="CM45" s="61">
        <f t="shared" si="45"/>
        <v>0.12195236157791289</v>
      </c>
      <c r="CN45" s="61">
        <f t="shared" si="46"/>
        <v>-3.7353071015974182E-3</v>
      </c>
      <c r="CO45" s="61">
        <f t="shared" si="47"/>
        <v>-9.238210169954611E-2</v>
      </c>
      <c r="CP45" s="61">
        <f t="shared" si="48"/>
        <v>-6.7107452749179911E-2</v>
      </c>
      <c r="CQ45" s="61">
        <f t="shared" si="49"/>
        <v>-0.13825354445500904</v>
      </c>
      <c r="CR45" s="61">
        <f t="shared" si="50"/>
        <v>-2.4923515691459876E-3</v>
      </c>
      <c r="CS45" s="61">
        <f t="shared" si="51"/>
        <v>-9.0579109488845011E-2</v>
      </c>
      <c r="CT45" s="61">
        <f t="shared" si="52"/>
        <v>-2.2968587951255087E-2</v>
      </c>
      <c r="CU45" s="61">
        <f t="shared" si="53"/>
        <v>-7.4110473830308651E-2</v>
      </c>
      <c r="CV45" s="61">
        <f t="shared" si="54"/>
        <v>7.0774944811624867E-3</v>
      </c>
      <c r="CW45" s="61">
        <f t="shared" si="55"/>
        <v>-1.5125753056149271E-2</v>
      </c>
      <c r="CX45" s="61">
        <f t="shared" si="56"/>
        <v>5.9387475004779589E-3</v>
      </c>
    </row>
    <row r="46" spans="1:102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8"/>
        <v>0.27622089695043262</v>
      </c>
      <c r="L46" s="61">
        <f t="shared" si="29"/>
        <v>0.3448110022137934</v>
      </c>
      <c r="M46" s="61">
        <f t="shared" si="30"/>
        <v>0.39444121549739936</v>
      </c>
      <c r="N46" s="61">
        <f t="shared" si="31"/>
        <v>0.49140315182481831</v>
      </c>
      <c r="O46" s="61">
        <f t="shared" si="32"/>
        <v>0.69826148535138222</v>
      </c>
      <c r="P46" s="61">
        <f t="shared" si="33"/>
        <v>2.2051377518378259</v>
      </c>
      <c r="Q46" s="61">
        <f t="shared" si="34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5"/>
        <v>0.64211357797574586</v>
      </c>
      <c r="Z46" s="61">
        <f t="shared" si="36"/>
        <v>0.51764178226157931</v>
      </c>
      <c r="AA46" s="61">
        <f t="shared" si="37"/>
        <v>0.47726438722209824</v>
      </c>
      <c r="AB46" s="61">
        <f t="shared" si="38"/>
        <v>0.40077119351001167</v>
      </c>
      <c r="AC46" s="61">
        <f t="shared" si="39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58"/>
        <v>0.64211357797574586</v>
      </c>
      <c r="BH46" s="61">
        <f t="shared" si="59"/>
        <v>3.1607227991537298E-2</v>
      </c>
      <c r="BI46" s="61">
        <f t="shared" si="60"/>
        <v>0.38846238280470741</v>
      </c>
      <c r="BJ46" s="61">
        <f t="shared" si="61"/>
        <v>0.15721057090031962</v>
      </c>
      <c r="BK46" s="61">
        <f t="shared" si="62"/>
        <v>0.13076278848161726</v>
      </c>
      <c r="BL46" s="61">
        <f t="shared" si="63"/>
        <v>0.10588746872718506</v>
      </c>
      <c r="BM46" s="61">
        <f t="shared" si="64"/>
        <v>0.20533178421711848</v>
      </c>
      <c r="BN46" s="61">
        <f t="shared" si="65"/>
        <v>7.2480584633506637E-2</v>
      </c>
      <c r="BO46" s="61">
        <f t="shared" si="66"/>
        <v>0.20984888149256134</v>
      </c>
      <c r="BP46" s="61">
        <f t="shared" si="67"/>
        <v>9.0654791725114144E-3</v>
      </c>
      <c r="BQ46" s="61">
        <f t="shared" si="68"/>
        <v>7.6200180272170556E-2</v>
      </c>
      <c r="BR46" s="61">
        <f t="shared" si="69"/>
        <v>8.1222436736817866E-2</v>
      </c>
      <c r="BS46" s="61">
        <f t="shared" si="57"/>
        <v>2.1101933634057986</v>
      </c>
      <c r="BT46" s="61">
        <f t="shared" si="41"/>
        <v>2.2425760037828368</v>
      </c>
      <c r="BV46" s="61">
        <f>+AS$1*(AS45-AS44)/$BE44</f>
        <v>0.24543662002203442</v>
      </c>
      <c r="BW46" s="61">
        <f t="shared" si="15"/>
        <v>2.6812510386130712E-2</v>
      </c>
      <c r="BX46" s="61">
        <f t="shared" si="16"/>
        <v>0.28205522127654142</v>
      </c>
      <c r="BY46" s="61">
        <f t="shared" si="17"/>
        <v>0.1437904304897277</v>
      </c>
      <c r="BZ46" s="61">
        <f t="shared" si="18"/>
        <v>0.23890522558460961</v>
      </c>
      <c r="CA46" s="61">
        <f t="shared" si="19"/>
        <v>0.17548403661253317</v>
      </c>
      <c r="CB46" s="61">
        <f t="shared" si="20"/>
        <v>0.28740814471788412</v>
      </c>
      <c r="CC46" s="61">
        <f t="shared" si="21"/>
        <v>6.5003175886131664E-2</v>
      </c>
      <c r="CD46" s="61">
        <f t="shared" si="22"/>
        <v>0.24321831787681072</v>
      </c>
      <c r="CE46" s="61">
        <f t="shared" si="23"/>
        <v>5.3693249918159991E-3</v>
      </c>
      <c r="CF46" s="61">
        <f t="shared" si="24"/>
        <v>0.13818048425361612</v>
      </c>
      <c r="CG46" s="61">
        <f t="shared" si="25"/>
        <v>0.12138404947530824</v>
      </c>
      <c r="CH46" s="61">
        <f t="shared" si="42"/>
        <v>1.9730475415731441</v>
      </c>
      <c r="CI46" s="53">
        <f t="shared" si="43"/>
        <v>2.1741225056859381</v>
      </c>
      <c r="CK46" s="61">
        <f>+BG46-BV47</f>
        <v>0.34104507483138657</v>
      </c>
      <c r="CL46" s="61">
        <f t="shared" si="44"/>
        <v>4.7947176054065864E-3</v>
      </c>
      <c r="CM46" s="61">
        <f t="shared" si="45"/>
        <v>0.10640716152816598</v>
      </c>
      <c r="CN46" s="61">
        <f t="shared" si="46"/>
        <v>1.3420140410591919E-2</v>
      </c>
      <c r="CO46" s="61">
        <f t="shared" si="47"/>
        <v>-0.10814243710299234</v>
      </c>
      <c r="CP46" s="61">
        <f t="shared" si="48"/>
        <v>-6.9596567885348112E-2</v>
      </c>
      <c r="CQ46" s="61">
        <f t="shared" si="49"/>
        <v>-8.2076360500765638E-2</v>
      </c>
      <c r="CR46" s="61">
        <f t="shared" si="50"/>
        <v>7.4774087473749723E-3</v>
      </c>
      <c r="CS46" s="61">
        <f t="shared" si="51"/>
        <v>-3.3369436384249385E-2</v>
      </c>
      <c r="CT46" s="61">
        <f t="shared" si="52"/>
        <v>3.6961541806954153E-3</v>
      </c>
      <c r="CU46" s="61">
        <f t="shared" si="53"/>
        <v>-6.1980303981445564E-2</v>
      </c>
      <c r="CV46" s="61">
        <f t="shared" si="54"/>
        <v>-4.0161612738490379E-2</v>
      </c>
      <c r="CW46" s="61">
        <f t="shared" si="55"/>
        <v>0.13714582183265445</v>
      </c>
      <c r="CX46" s="61">
        <f t="shared" si="56"/>
        <v>6.8453498096898713E-2</v>
      </c>
    </row>
    <row r="47" spans="1:102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8"/>
        <v>0.32784025393888672</v>
      </c>
      <c r="L47" s="61">
        <f t="shared" si="29"/>
        <v>0.41532999880933325</v>
      </c>
      <c r="M47" s="61">
        <f t="shared" si="30"/>
        <v>0.47370267321273762</v>
      </c>
      <c r="N47" s="61">
        <f t="shared" si="31"/>
        <v>0.59264998731502916</v>
      </c>
      <c r="O47" s="61">
        <f t="shared" si="32"/>
        <v>0.85063962410581506</v>
      </c>
      <c r="P47" s="61">
        <f t="shared" si="33"/>
        <v>2.6601625373818019</v>
      </c>
      <c r="Q47" s="61">
        <f t="shared" si="34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5"/>
        <v>1.0945682070937524</v>
      </c>
      <c r="Z47" s="61">
        <f t="shared" si="36"/>
        <v>0.90223347327273395</v>
      </c>
      <c r="AA47" s="61">
        <f t="shared" si="37"/>
        <v>0.84055891933615312</v>
      </c>
      <c r="AB47" s="61">
        <f t="shared" si="38"/>
        <v>0.7080580803137636</v>
      </c>
      <c r="AC47" s="61">
        <f t="shared" si="39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58"/>
        <v>1.0945682070937524</v>
      </c>
      <c r="BH47" s="61">
        <f t="shared" si="59"/>
        <v>3.0609116552478083E-2</v>
      </c>
      <c r="BI47" s="61">
        <f t="shared" si="60"/>
        <v>0.16015158830439422</v>
      </c>
      <c r="BJ47" s="61">
        <f t="shared" si="61"/>
        <v>0.32869226765038129</v>
      </c>
      <c r="BK47" s="61">
        <f t="shared" si="62"/>
        <v>0.13234145414049386</v>
      </c>
      <c r="BL47" s="61">
        <f t="shared" si="63"/>
        <v>0.11259355499134563</v>
      </c>
      <c r="BM47" s="61">
        <f t="shared" si="64"/>
        <v>0.30812880364594164</v>
      </c>
      <c r="BN47" s="61">
        <f t="shared" si="65"/>
        <v>5.1997789482828363E-2</v>
      </c>
      <c r="BO47" s="61">
        <f t="shared" si="66"/>
        <v>0.21942177311483738</v>
      </c>
      <c r="BP47" s="61">
        <f t="shared" si="67"/>
        <v>1.628875145428979E-2</v>
      </c>
      <c r="BQ47" s="61">
        <f t="shared" si="68"/>
        <v>7.5688255886794759E-2</v>
      </c>
      <c r="BR47" s="61">
        <f t="shared" si="69"/>
        <v>0.10172698100962267</v>
      </c>
      <c r="BS47" s="61">
        <f t="shared" si="57"/>
        <v>2.6322085433271605</v>
      </c>
      <c r="BT47" s="61">
        <f t="shared" si="41"/>
        <v>2.6606876729778683</v>
      </c>
      <c r="BV47" s="61">
        <f>+AS$1*(AS46-AS45)/$BE45</f>
        <v>0.30106850314435929</v>
      </c>
      <c r="BW47" s="61">
        <f t="shared" si="15"/>
        <v>2.5869836149733105E-2</v>
      </c>
      <c r="BX47" s="61">
        <f t="shared" si="16"/>
        <v>0.13795136516304463</v>
      </c>
      <c r="BY47" s="61">
        <f t="shared" si="17"/>
        <v>0.33783531686701912</v>
      </c>
      <c r="BZ47" s="61">
        <f t="shared" si="18"/>
        <v>0.23126376344170291</v>
      </c>
      <c r="CA47" s="61">
        <f t="shared" si="19"/>
        <v>0.20071998371303013</v>
      </c>
      <c r="CB47" s="61">
        <f t="shared" si="20"/>
        <v>0.45773884681997773</v>
      </c>
      <c r="CC47" s="61">
        <f t="shared" si="21"/>
        <v>2.8921191619119834E-2</v>
      </c>
      <c r="CD47" s="61">
        <f t="shared" si="22"/>
        <v>0.31439509299258661</v>
      </c>
      <c r="CE47" s="61">
        <f t="shared" si="23"/>
        <v>4.3807943373322104E-2</v>
      </c>
      <c r="CF47" s="61">
        <f t="shared" si="24"/>
        <v>0.13704948351582844</v>
      </c>
      <c r="CG47" s="61">
        <f t="shared" si="25"/>
        <v>0.17644380321401543</v>
      </c>
      <c r="CH47" s="61">
        <f t="shared" si="42"/>
        <v>2.3930651300137393</v>
      </c>
      <c r="CI47" s="53">
        <f t="shared" si="43"/>
        <v>2.6493746690797737</v>
      </c>
      <c r="CK47" s="61">
        <f>+BG47-BV48</f>
        <v>0.55472625090046335</v>
      </c>
      <c r="CL47" s="61">
        <f t="shared" si="44"/>
        <v>4.7392804027449782E-3</v>
      </c>
      <c r="CM47" s="61">
        <f t="shared" si="45"/>
        <v>2.220022314134959E-2</v>
      </c>
      <c r="CN47" s="61">
        <f t="shared" si="46"/>
        <v>-9.143049216637833E-3</v>
      </c>
      <c r="CO47" s="61">
        <f t="shared" si="47"/>
        <v>-9.8922309301209044E-2</v>
      </c>
      <c r="CP47" s="61">
        <f t="shared" si="48"/>
        <v>-8.8126428721684497E-2</v>
      </c>
      <c r="CQ47" s="61">
        <f t="shared" si="49"/>
        <v>-0.14961004317403609</v>
      </c>
      <c r="CR47" s="61">
        <f t="shared" si="50"/>
        <v>2.3076597863708529E-2</v>
      </c>
      <c r="CS47" s="61">
        <f t="shared" si="51"/>
        <v>-9.4973319877749235E-2</v>
      </c>
      <c r="CT47" s="61">
        <f t="shared" si="52"/>
        <v>-2.7519191919032314E-2</v>
      </c>
      <c r="CU47" s="61">
        <f t="shared" si="53"/>
        <v>-6.1361227629033677E-2</v>
      </c>
      <c r="CV47" s="61">
        <f t="shared" si="54"/>
        <v>-7.4716822204392755E-2</v>
      </c>
      <c r="CW47" s="61">
        <f t="shared" si="55"/>
        <v>0.23914341331342115</v>
      </c>
      <c r="CX47" s="61">
        <f t="shared" si="56"/>
        <v>1.1313003898094642E-2</v>
      </c>
    </row>
    <row r="48" spans="1:102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8"/>
        <v>0.28072688712966704</v>
      </c>
      <c r="L48" s="61">
        <f t="shared" si="29"/>
        <v>0.35221719252136674</v>
      </c>
      <c r="M48" s="61">
        <f t="shared" si="30"/>
        <v>0.40056937753628385</v>
      </c>
      <c r="N48" s="61">
        <f t="shared" si="31"/>
        <v>0.50470127417333466</v>
      </c>
      <c r="O48" s="61">
        <f t="shared" si="32"/>
        <v>0.7087359933932097</v>
      </c>
      <c r="P48" s="61">
        <f t="shared" si="33"/>
        <v>2.2469507247538618</v>
      </c>
      <c r="Q48" s="61">
        <f t="shared" si="34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5"/>
        <v>0.83739089047135251</v>
      </c>
      <c r="Z48" s="61">
        <f t="shared" si="36"/>
        <v>0.65611228029191215</v>
      </c>
      <c r="AA48" s="61">
        <f t="shared" si="37"/>
        <v>0.58926028542217046</v>
      </c>
      <c r="AB48" s="61">
        <f t="shared" si="38"/>
        <v>0.48290749756512708</v>
      </c>
      <c r="AC48" s="61">
        <f t="shared" si="39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58"/>
        <v>0.83739089047135251</v>
      </c>
      <c r="BH48" s="61">
        <f t="shared" si="59"/>
        <v>4.6930704958273277E-2</v>
      </c>
      <c r="BI48" s="61">
        <f t="shared" si="60"/>
        <v>0.19301673277859691</v>
      </c>
      <c r="BJ48" s="61">
        <f t="shared" si="61"/>
        <v>0.21936807573838901</v>
      </c>
      <c r="BK48" s="61">
        <f t="shared" si="62"/>
        <v>8.6231527051405021E-2</v>
      </c>
      <c r="BL48" s="61">
        <f t="shared" si="63"/>
        <v>0.16467215547469785</v>
      </c>
      <c r="BM48" s="61">
        <f t="shared" si="64"/>
        <v>0.36432330730329687</v>
      </c>
      <c r="BN48" s="61">
        <f t="shared" si="65"/>
        <v>1.9346189938514315E-2</v>
      </c>
      <c r="BO48" s="61">
        <f t="shared" si="66"/>
        <v>0.11736534746139676</v>
      </c>
      <c r="BP48" s="61">
        <f t="shared" si="67"/>
        <v>2.6002446159549868E-2</v>
      </c>
      <c r="BQ48" s="61">
        <f t="shared" si="68"/>
        <v>6.6941642336360366E-2</v>
      </c>
      <c r="BR48" s="61">
        <f t="shared" si="69"/>
        <v>5.3635590530663593E-2</v>
      </c>
      <c r="BS48" s="61">
        <f t="shared" si="57"/>
        <v>2.1952246102024966</v>
      </c>
      <c r="BT48" s="61">
        <f t="shared" si="41"/>
        <v>2.278313174073987</v>
      </c>
      <c r="BV48" s="61">
        <f>+AS$1*(AS47-AS46)/$BE46</f>
        <v>0.53984195619328901</v>
      </c>
      <c r="BW48" s="61">
        <f t="shared" si="15"/>
        <v>3.931750577418E-2</v>
      </c>
      <c r="BX48" s="61">
        <f t="shared" si="16"/>
        <v>0.14553914530641615</v>
      </c>
      <c r="BY48" s="61">
        <f t="shared" si="17"/>
        <v>0.21735522529314358</v>
      </c>
      <c r="BZ48" s="61">
        <f t="shared" si="18"/>
        <v>0.13399981590620894</v>
      </c>
      <c r="CA48" s="61">
        <f t="shared" si="19"/>
        <v>0.28088864000926611</v>
      </c>
      <c r="CB48" s="61">
        <f t="shared" si="20"/>
        <v>0.5844490742095606</v>
      </c>
      <c r="CC48" s="61">
        <f t="shared" si="21"/>
        <v>5.8671177431508818E-3</v>
      </c>
      <c r="CD48" s="61">
        <f t="shared" si="22"/>
        <v>0.10941960289771814</v>
      </c>
      <c r="CE48" s="61">
        <f t="shared" si="23"/>
        <v>6.3259236621774947E-2</v>
      </c>
      <c r="CF48" s="61">
        <f t="shared" si="24"/>
        <v>0.12316490426887822</v>
      </c>
      <c r="CG48" s="61">
        <f t="shared" si="25"/>
        <v>9.7343496304908822E-2</v>
      </c>
      <c r="CH48" s="61">
        <f t="shared" si="42"/>
        <v>2.340445720528495</v>
      </c>
      <c r="CI48" s="53">
        <f t="shared" si="43"/>
        <v>2.2076382606220246</v>
      </c>
      <c r="CK48" s="61">
        <f>+BG48-BV49</f>
        <v>0.48610486809888509</v>
      </c>
      <c r="CL48" s="61">
        <f t="shared" si="44"/>
        <v>7.6131991840932764E-3</v>
      </c>
      <c r="CM48" s="61">
        <f t="shared" si="45"/>
        <v>4.7477587472180754E-2</v>
      </c>
      <c r="CN48" s="61">
        <f t="shared" si="46"/>
        <v>2.0128504452454343E-3</v>
      </c>
      <c r="CO48" s="61">
        <f t="shared" si="47"/>
        <v>-4.7768288854803914E-2</v>
      </c>
      <c r="CP48" s="61">
        <f t="shared" si="48"/>
        <v>-0.11621648453456826</v>
      </c>
      <c r="CQ48" s="61">
        <f t="shared" si="49"/>
        <v>-0.22012576690626373</v>
      </c>
      <c r="CR48" s="61">
        <f t="shared" si="50"/>
        <v>1.3479072195363432E-2</v>
      </c>
      <c r="CS48" s="61">
        <f t="shared" si="51"/>
        <v>7.9457445636786223E-3</v>
      </c>
      <c r="CT48" s="61">
        <f t="shared" si="52"/>
        <v>-3.7256790462225076E-2</v>
      </c>
      <c r="CU48" s="61">
        <f t="shared" si="53"/>
        <v>-5.6223261932517851E-2</v>
      </c>
      <c r="CV48" s="61">
        <f t="shared" si="54"/>
        <v>-4.3707905774245229E-2</v>
      </c>
      <c r="CW48" s="61">
        <f t="shared" si="55"/>
        <v>-0.14522111032599838</v>
      </c>
      <c r="CX48" s="61">
        <f t="shared" si="56"/>
        <v>7.0674913451962418E-2</v>
      </c>
    </row>
    <row r="49" spans="1:102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8"/>
        <v>0.44627123699167986</v>
      </c>
      <c r="L49" s="61">
        <f t="shared" si="29"/>
        <v>0.54868352790245067</v>
      </c>
      <c r="M49" s="61">
        <f t="shared" si="30"/>
        <v>0.61851231696576348</v>
      </c>
      <c r="N49" s="61">
        <f t="shared" si="31"/>
        <v>0.76774335824047524</v>
      </c>
      <c r="O49" s="61">
        <f t="shared" si="32"/>
        <v>1.0704791741380786</v>
      </c>
      <c r="P49" s="61">
        <f t="shared" si="33"/>
        <v>3.4516896142384477</v>
      </c>
      <c r="Q49" s="61">
        <f t="shared" si="34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5"/>
        <v>1.5080507819192259</v>
      </c>
      <c r="Z49" s="61">
        <f t="shared" si="36"/>
        <v>1.1996393029581394</v>
      </c>
      <c r="AA49" s="61">
        <f t="shared" si="37"/>
        <v>1.0860413736509436</v>
      </c>
      <c r="AB49" s="61">
        <f t="shared" si="38"/>
        <v>0.89572349595102152</v>
      </c>
      <c r="AC49" s="61">
        <f t="shared" si="39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58"/>
        <v>1.5080507819192259</v>
      </c>
      <c r="BH49" s="61">
        <f t="shared" si="59"/>
        <v>3.3042301174578723E-2</v>
      </c>
      <c r="BI49" s="61">
        <f t="shared" si="60"/>
        <v>0.36967082108366583</v>
      </c>
      <c r="BJ49" s="61">
        <f t="shared" si="61"/>
        <v>0.33012410815424253</v>
      </c>
      <c r="BK49" s="61">
        <f t="shared" si="62"/>
        <v>0.17992755457658124</v>
      </c>
      <c r="BL49" s="61">
        <f t="shared" si="63"/>
        <v>0.14730757697423483</v>
      </c>
      <c r="BM49" s="61">
        <f t="shared" si="64"/>
        <v>0.44098456707428541</v>
      </c>
      <c r="BN49" s="61">
        <f t="shared" si="65"/>
        <v>-1.2874041593459956E-2</v>
      </c>
      <c r="BO49" s="61">
        <f t="shared" si="66"/>
        <v>0.17861831838157008</v>
      </c>
      <c r="BP49" s="61">
        <f t="shared" si="67"/>
        <v>1.2898074782263536E-2</v>
      </c>
      <c r="BQ49" s="61">
        <f t="shared" si="68"/>
        <v>0.13676922892083618</v>
      </c>
      <c r="BR49" s="61">
        <f t="shared" si="69"/>
        <v>7.6885119485367484E-2</v>
      </c>
      <c r="BS49" s="61">
        <f t="shared" si="57"/>
        <v>3.4014044109333921</v>
      </c>
      <c r="BT49" s="61">
        <f t="shared" si="41"/>
        <v>3.6207217043259465</v>
      </c>
      <c r="BV49" s="61">
        <f>+AS$1*(AS48-AS47)/$BE47</f>
        <v>0.35128602237246742</v>
      </c>
      <c r="BW49" s="61">
        <f t="shared" si="15"/>
        <v>2.8497433187442654E-2</v>
      </c>
      <c r="BX49" s="61">
        <f t="shared" si="16"/>
        <v>0.29956811102835129</v>
      </c>
      <c r="BY49" s="61">
        <f t="shared" si="17"/>
        <v>0.33978069877898848</v>
      </c>
      <c r="BZ49" s="61">
        <f t="shared" si="18"/>
        <v>0.30513904174593254</v>
      </c>
      <c r="CA49" s="61">
        <f t="shared" si="19"/>
        <v>0.2525122342724691</v>
      </c>
      <c r="CB49" s="61">
        <f t="shared" si="20"/>
        <v>0.67187864426049781</v>
      </c>
      <c r="CC49" s="61">
        <f t="shared" si="21"/>
        <v>-1.3591701092821318E-2</v>
      </c>
      <c r="CD49" s="61">
        <f t="shared" si="22"/>
        <v>0.24479780338732607</v>
      </c>
      <c r="CE49" s="61">
        <f t="shared" si="23"/>
        <v>7.722734677405624E-3</v>
      </c>
      <c r="CF49" s="61">
        <f t="shared" si="24"/>
        <v>0.24960569168229313</v>
      </c>
      <c r="CG49" s="61">
        <f t="shared" si="25"/>
        <v>9.6895598741238986E-2</v>
      </c>
      <c r="CH49" s="61">
        <f t="shared" si="42"/>
        <v>2.8340923130415918</v>
      </c>
      <c r="CI49" s="53">
        <f t="shared" si="43"/>
        <v>3.3357130714413596</v>
      </c>
      <c r="CK49" s="61">
        <f>+BG49-BV50</f>
        <v>0.84583249464568355</v>
      </c>
      <c r="CL49" s="61">
        <f t="shared" si="44"/>
        <v>4.5448679871360684E-3</v>
      </c>
      <c r="CM49" s="61">
        <f t="shared" si="45"/>
        <v>7.0102710055314543E-2</v>
      </c>
      <c r="CN49" s="61">
        <f t="shared" si="46"/>
        <v>-9.6565906247459421E-3</v>
      </c>
      <c r="CO49" s="61">
        <f t="shared" si="47"/>
        <v>-0.12521148716935129</v>
      </c>
      <c r="CP49" s="61">
        <f t="shared" si="48"/>
        <v>-0.10520465729823428</v>
      </c>
      <c r="CQ49" s="61">
        <f t="shared" si="49"/>
        <v>-0.23089407718621241</v>
      </c>
      <c r="CR49" s="61">
        <f t="shared" si="50"/>
        <v>7.1765949936136199E-4</v>
      </c>
      <c r="CS49" s="61">
        <f t="shared" si="51"/>
        <v>-6.6179485005755989E-2</v>
      </c>
      <c r="CT49" s="61">
        <f t="shared" si="52"/>
        <v>5.1753401048579119E-3</v>
      </c>
      <c r="CU49" s="61">
        <f t="shared" si="53"/>
        <v>-0.11283646276145695</v>
      </c>
      <c r="CV49" s="61">
        <f t="shared" si="54"/>
        <v>-2.0010479255871502E-2</v>
      </c>
      <c r="CW49" s="61">
        <f t="shared" si="55"/>
        <v>0.56731209789180026</v>
      </c>
      <c r="CX49" s="61">
        <f t="shared" si="56"/>
        <v>0.28500863288458689</v>
      </c>
    </row>
    <row r="50" spans="1:102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8"/>
        <v>0.43358855974451266</v>
      </c>
      <c r="L50" s="61">
        <f t="shared" si="29"/>
        <v>0.54069720859432036</v>
      </c>
      <c r="M50" s="61">
        <f t="shared" si="30"/>
        <v>0.6148290009437184</v>
      </c>
      <c r="N50" s="61">
        <f t="shared" si="31"/>
        <v>0.77558550098098722</v>
      </c>
      <c r="O50" s="61">
        <f t="shared" si="32"/>
        <v>1.1205234221798568</v>
      </c>
      <c r="P50" s="61">
        <f t="shared" si="33"/>
        <v>3.4852236924433955</v>
      </c>
      <c r="Q50" s="61">
        <f t="shared" si="34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5"/>
        <v>1.2470121834802166</v>
      </c>
      <c r="Z50" s="61">
        <f t="shared" si="36"/>
        <v>1.0071607435957117</v>
      </c>
      <c r="AA50" s="61">
        <f t="shared" si="37"/>
        <v>0.92946162231542928</v>
      </c>
      <c r="AB50" s="61">
        <f t="shared" si="38"/>
        <v>0.77493639143714432</v>
      </c>
      <c r="AC50" s="61">
        <f t="shared" si="39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58"/>
        <v>1.2470121834802166</v>
      </c>
      <c r="BH50" s="61">
        <f t="shared" si="59"/>
        <v>4.6207050226442815E-2</v>
      </c>
      <c r="BI50" s="61">
        <f t="shared" si="60"/>
        <v>0.34980279923664326</v>
      </c>
      <c r="BJ50" s="61">
        <f t="shared" si="61"/>
        <v>0.34056598655022063</v>
      </c>
      <c r="BK50" s="61">
        <f t="shared" si="62"/>
        <v>0.18301224420826626</v>
      </c>
      <c r="BL50" s="61">
        <f t="shared" si="63"/>
        <v>0.17556515259056929</v>
      </c>
      <c r="BM50" s="61">
        <f t="shared" si="64"/>
        <v>0.38770309468117331</v>
      </c>
      <c r="BN50" s="61">
        <f t="shared" si="65"/>
        <v>-1.329054786882332E-2</v>
      </c>
      <c r="BO50" s="61">
        <f t="shared" si="66"/>
        <v>0.39971579373069971</v>
      </c>
      <c r="BP50" s="61">
        <f t="shared" si="67"/>
        <v>3.3674008421767661E-2</v>
      </c>
      <c r="BQ50" s="61">
        <f t="shared" si="68"/>
        <v>0.13074320938938314</v>
      </c>
      <c r="BR50" s="61">
        <f t="shared" si="69"/>
        <v>8.6183988508633125E-2</v>
      </c>
      <c r="BS50" s="61">
        <f t="shared" si="57"/>
        <v>3.3668949631551928</v>
      </c>
      <c r="BT50" s="61">
        <f t="shared" si="41"/>
        <v>3.5120861719160734</v>
      </c>
      <c r="BV50" s="61">
        <f>+AS$1*(AS49-AS48)/$BE48</f>
        <v>0.66221828727354237</v>
      </c>
      <c r="BW50" s="61">
        <f t="shared" si="15"/>
        <v>3.8112950890111699E-2</v>
      </c>
      <c r="BX50" s="61">
        <f t="shared" si="16"/>
        <v>0.25498744065527773</v>
      </c>
      <c r="BY50" s="61">
        <f t="shared" si="17"/>
        <v>0.36684751855662356</v>
      </c>
      <c r="BZ50" s="61">
        <f t="shared" si="18"/>
        <v>0.30877954629679194</v>
      </c>
      <c r="CA50" s="61">
        <f t="shared" si="19"/>
        <v>0.30638829279294016</v>
      </c>
      <c r="CB50" s="61">
        <f t="shared" si="20"/>
        <v>0.59159844815948981</v>
      </c>
      <c r="CC50" s="61">
        <f t="shared" si="21"/>
        <v>-3.5994328834889538E-2</v>
      </c>
      <c r="CD50" s="61">
        <f t="shared" si="22"/>
        <v>0.50687636009711323</v>
      </c>
      <c r="CE50" s="61">
        <f t="shared" si="23"/>
        <v>7.9869197468244391E-2</v>
      </c>
      <c r="CF50" s="61">
        <f t="shared" si="24"/>
        <v>0.24128878025420741</v>
      </c>
      <c r="CG50" s="61">
        <f t="shared" si="25"/>
        <v>0.13437186684572866</v>
      </c>
      <c r="CH50" s="61">
        <f t="shared" si="42"/>
        <v>3.4553443604551815</v>
      </c>
      <c r="CI50" s="53">
        <f t="shared" si="43"/>
        <v>3.4955754037901743</v>
      </c>
      <c r="CK50" s="61">
        <f>+BG50-BV51</f>
        <v>0.67164826198710947</v>
      </c>
      <c r="CL50" s="61">
        <f t="shared" si="44"/>
        <v>8.0940993363311162E-3</v>
      </c>
      <c r="CM50" s="61">
        <f t="shared" si="45"/>
        <v>9.4815358581365528E-2</v>
      </c>
      <c r="CN50" s="61">
        <f t="shared" si="46"/>
        <v>-2.628153200640293E-2</v>
      </c>
      <c r="CO50" s="61">
        <f t="shared" si="47"/>
        <v>-0.12576730208852568</v>
      </c>
      <c r="CP50" s="61">
        <f t="shared" si="48"/>
        <v>-0.13082314020237087</v>
      </c>
      <c r="CQ50" s="61">
        <f t="shared" si="49"/>
        <v>-0.2038953534783165</v>
      </c>
      <c r="CR50" s="61">
        <f t="shared" si="50"/>
        <v>2.270378096606622E-2</v>
      </c>
      <c r="CS50" s="61">
        <f t="shared" si="51"/>
        <v>-0.10716056636641352</v>
      </c>
      <c r="CT50" s="61">
        <f t="shared" si="52"/>
        <v>-4.619518904647673E-2</v>
      </c>
      <c r="CU50" s="61">
        <f t="shared" si="53"/>
        <v>-0.11054557086482428</v>
      </c>
      <c r="CV50" s="61">
        <f t="shared" si="54"/>
        <v>-4.8187878337095535E-2</v>
      </c>
      <c r="CW50" s="61">
        <f t="shared" si="55"/>
        <v>-8.8449397299988686E-2</v>
      </c>
      <c r="CX50" s="61">
        <f t="shared" si="56"/>
        <v>1.6510768125899133E-2</v>
      </c>
    </row>
    <row r="51" spans="1:102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8"/>
        <v>0.5571108654247291</v>
      </c>
      <c r="L51" s="61">
        <f t="shared" si="29"/>
        <v>0.67094974220326564</v>
      </c>
      <c r="M51" s="61">
        <f t="shared" si="30"/>
        <v>0.75093944732482132</v>
      </c>
      <c r="N51" s="61">
        <f t="shared" si="31"/>
        <v>0.93644535055465705</v>
      </c>
      <c r="O51" s="61">
        <f t="shared" si="32"/>
        <v>1.3271397456185672</v>
      </c>
      <c r="P51" s="61">
        <f t="shared" si="33"/>
        <v>4.2425851511260397</v>
      </c>
      <c r="Q51" s="61">
        <f t="shared" si="34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5"/>
        <v>1.9655226781214394</v>
      </c>
      <c r="Z51" s="61">
        <f t="shared" si="36"/>
        <v>1.4841582885765727</v>
      </c>
      <c r="AA51" s="61">
        <f t="shared" si="37"/>
        <v>1.2968125678460227</v>
      </c>
      <c r="AB51" s="61">
        <f t="shared" si="38"/>
        <v>1.0413316697348456</v>
      </c>
      <c r="AC51" s="61">
        <f t="shared" si="39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58"/>
        <v>1.9655226781214394</v>
      </c>
      <c r="BH51" s="61">
        <f t="shared" si="59"/>
        <v>6.661042934265432E-2</v>
      </c>
      <c r="BI51" s="61">
        <f t="shared" si="60"/>
        <v>0.36386548286835951</v>
      </c>
      <c r="BJ51" s="61">
        <f t="shared" si="61"/>
        <v>0.36376138031828115</v>
      </c>
      <c r="BK51" s="61">
        <f t="shared" si="62"/>
        <v>0.11272066128569569</v>
      </c>
      <c r="BL51" s="61">
        <f t="shared" si="63"/>
        <v>0.23531137301109584</v>
      </c>
      <c r="BM51" s="61">
        <f t="shared" si="64"/>
        <v>0.51485262959815659</v>
      </c>
      <c r="BN51" s="61">
        <f t="shared" si="65"/>
        <v>-4.3479271641670675E-2</v>
      </c>
      <c r="BO51" s="61">
        <f t="shared" si="66"/>
        <v>0.38233443243489845</v>
      </c>
      <c r="BP51" s="61">
        <f t="shared" si="67"/>
        <v>3.0788093899210268E-2</v>
      </c>
      <c r="BQ51" s="61">
        <f t="shared" si="68"/>
        <v>0.17549004771437016</v>
      </c>
      <c r="BR51" s="61">
        <f t="shared" si="69"/>
        <v>6.4200398808845885E-2</v>
      </c>
      <c r="BS51" s="61">
        <f t="shared" si="57"/>
        <v>4.2319783357613368</v>
      </c>
      <c r="BT51" s="61">
        <f t="shared" si="41"/>
        <v>4.5114512592763445</v>
      </c>
      <c r="BV51" s="61">
        <f>+AS$1*(AS50-AS49)/$BE49</f>
        <v>0.57536392149310711</v>
      </c>
      <c r="BW51" s="61">
        <f t="shared" si="15"/>
        <v>5.305925576490661E-2</v>
      </c>
      <c r="BX51" s="61">
        <f t="shared" si="16"/>
        <v>0.27795052467822334</v>
      </c>
      <c r="BY51" s="61">
        <f t="shared" si="17"/>
        <v>0.44603882711015902</v>
      </c>
      <c r="BZ51" s="61">
        <f t="shared" si="18"/>
        <v>0.19928684800989743</v>
      </c>
      <c r="CA51" s="61">
        <f t="shared" si="19"/>
        <v>0.46497744091782534</v>
      </c>
      <c r="CB51" s="61">
        <f t="shared" si="20"/>
        <v>0.81638135033771719</v>
      </c>
      <c r="CC51" s="61">
        <f t="shared" si="21"/>
        <v>-3.0313862770882827E-2</v>
      </c>
      <c r="CD51" s="61">
        <f t="shared" si="22"/>
        <v>0.52600837287962421</v>
      </c>
      <c r="CE51" s="61">
        <f t="shared" si="23"/>
        <v>5.7542831783624279E-2</v>
      </c>
      <c r="CF51" s="61">
        <f t="shared" si="24"/>
        <v>0.34475107168482855</v>
      </c>
      <c r="CG51" s="61">
        <f t="shared" si="25"/>
        <v>8.0346939690086799E-2</v>
      </c>
      <c r="CH51" s="61">
        <f t="shared" si="42"/>
        <v>3.811393521579117</v>
      </c>
      <c r="CI51" s="53">
        <f t="shared" si="43"/>
        <v>4.1397199498621529</v>
      </c>
      <c r="CK51" s="61">
        <f>+BG51-BV52</f>
        <v>1.2372031532871377</v>
      </c>
      <c r="CL51" s="61">
        <f t="shared" si="44"/>
        <v>1.355117357774771E-2</v>
      </c>
      <c r="CM51" s="61">
        <f t="shared" si="45"/>
        <v>8.591495819013617E-2</v>
      </c>
      <c r="CN51" s="61">
        <f t="shared" si="46"/>
        <v>-8.2277446791877873E-2</v>
      </c>
      <c r="CO51" s="61">
        <f t="shared" si="47"/>
        <v>-8.6566186724201744E-2</v>
      </c>
      <c r="CP51" s="61">
        <f t="shared" si="48"/>
        <v>-0.2296660679067295</v>
      </c>
      <c r="CQ51" s="61">
        <f t="shared" si="49"/>
        <v>-0.30152872073956061</v>
      </c>
      <c r="CR51" s="61">
        <f t="shared" si="50"/>
        <v>-1.3165408870787848E-2</v>
      </c>
      <c r="CS51" s="61">
        <f t="shared" si="51"/>
        <v>-0.14367394044472576</v>
      </c>
      <c r="CT51" s="61">
        <f t="shared" si="52"/>
        <v>-2.6754737884414011E-2</v>
      </c>
      <c r="CU51" s="61">
        <f t="shared" si="53"/>
        <v>-0.16926102397045839</v>
      </c>
      <c r="CV51" s="61">
        <f t="shared" si="54"/>
        <v>-1.6146540881240914E-2</v>
      </c>
      <c r="CW51" s="61">
        <f t="shared" si="55"/>
        <v>0.42058481418221971</v>
      </c>
      <c r="CX51" s="61">
        <f t="shared" si="56"/>
        <v>0.37173130941419164</v>
      </c>
    </row>
    <row r="52" spans="1:102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8"/>
        <v>0.56340358901845822</v>
      </c>
      <c r="L52" s="61">
        <f t="shared" si="29"/>
        <v>0.69536775500728698</v>
      </c>
      <c r="M52" s="61">
        <f t="shared" si="30"/>
        <v>0.78113992482577044</v>
      </c>
      <c r="N52" s="61">
        <f t="shared" si="31"/>
        <v>0.95643452140297269</v>
      </c>
      <c r="O52" s="61">
        <f t="shared" si="32"/>
        <v>1.3202381868315962</v>
      </c>
      <c r="P52" s="61">
        <f t="shared" si="33"/>
        <v>4.3165839770860845</v>
      </c>
      <c r="Q52" s="61">
        <f t="shared" si="34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5"/>
        <v>1.7175714073673944</v>
      </c>
      <c r="Z52" s="61">
        <f t="shared" si="36"/>
        <v>1.3493653106968613</v>
      </c>
      <c r="AA52" s="61">
        <f t="shared" si="37"/>
        <v>1.2162663334158015</v>
      </c>
      <c r="AB52" s="61">
        <f t="shared" si="38"/>
        <v>0.99356804908248242</v>
      </c>
      <c r="AC52" s="61">
        <f t="shared" si="39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58"/>
        <v>1.7175714073673944</v>
      </c>
      <c r="BH52" s="61">
        <f t="shared" si="59"/>
        <v>8.0714968859774874E-2</v>
      </c>
      <c r="BI52" s="61">
        <f t="shared" si="60"/>
        <v>0.35911667126031627</v>
      </c>
      <c r="BJ52" s="61">
        <f t="shared" si="61"/>
        <v>0.23887911834319678</v>
      </c>
      <c r="BK52" s="61">
        <f t="shared" si="62"/>
        <v>0.15166020435888103</v>
      </c>
      <c r="BL52" s="61">
        <f t="shared" si="63"/>
        <v>0.16509283320938448</v>
      </c>
      <c r="BM52" s="61">
        <f t="shared" si="64"/>
        <v>0.55295360153721673</v>
      </c>
      <c r="BN52" s="61">
        <f t="shared" si="65"/>
        <v>0.6474672584326483</v>
      </c>
      <c r="BO52" s="61">
        <f t="shared" si="66"/>
        <v>0.34226846612203199</v>
      </c>
      <c r="BP52" s="61">
        <f t="shared" si="67"/>
        <v>4.5167598769040113E-2</v>
      </c>
      <c r="BQ52" s="61">
        <f t="shared" si="68"/>
        <v>0.2124161742634878</v>
      </c>
      <c r="BR52" s="61">
        <f t="shared" si="69"/>
        <v>7.1272820713195073E-2</v>
      </c>
      <c r="BS52" s="61">
        <f t="shared" si="57"/>
        <v>4.5845811232365685</v>
      </c>
      <c r="BT52" s="61">
        <f t="shared" si="41"/>
        <v>4.5506729486328057</v>
      </c>
      <c r="BV52" s="61">
        <f>+AS$1*(AS51-AS50)/$BE50</f>
        <v>0.72831952483430173</v>
      </c>
      <c r="BW52" s="61">
        <f t="shared" si="15"/>
        <v>6.6137810149654877E-2</v>
      </c>
      <c r="BX52" s="61">
        <f t="shared" si="16"/>
        <v>0.26108506908437507</v>
      </c>
      <c r="BY52" s="61">
        <f t="shared" si="17"/>
        <v>0.10613091956930934</v>
      </c>
      <c r="BZ52" s="61">
        <f t="shared" si="18"/>
        <v>0.2712950298499841</v>
      </c>
      <c r="CA52" s="61">
        <f t="shared" si="19"/>
        <v>0.28921601687029275</v>
      </c>
      <c r="CB52" s="61">
        <f t="shared" si="20"/>
        <v>0.76140943936847039</v>
      </c>
      <c r="CC52" s="61">
        <f t="shared" si="21"/>
        <v>0.63665211819085177</v>
      </c>
      <c r="CD52" s="61">
        <f t="shared" si="22"/>
        <v>0.42610685946758026</v>
      </c>
      <c r="CE52" s="61">
        <f t="shared" si="23"/>
        <v>0.10637523101027531</v>
      </c>
      <c r="CF52" s="61">
        <f t="shared" si="24"/>
        <v>0.39335503165011831</v>
      </c>
      <c r="CG52" s="61">
        <f t="shared" si="25"/>
        <v>9.8242860252775566E-2</v>
      </c>
      <c r="CH52" s="61">
        <f t="shared" si="42"/>
        <v>4.1443259102979901</v>
      </c>
      <c r="CI52" s="53">
        <f t="shared" si="43"/>
        <v>4.1222606044033272</v>
      </c>
      <c r="CK52" s="61">
        <f>+BG52-BV53</f>
        <v>1.0041097795495613</v>
      </c>
      <c r="CL52" s="61">
        <f t="shared" si="44"/>
        <v>1.4577158710119997E-2</v>
      </c>
      <c r="CM52" s="61">
        <f t="shared" si="45"/>
        <v>9.8031602175941202E-2</v>
      </c>
      <c r="CN52" s="61">
        <f t="shared" si="46"/>
        <v>0.13274819877388744</v>
      </c>
      <c r="CO52" s="61">
        <f t="shared" si="47"/>
        <v>-0.11963482549110308</v>
      </c>
      <c r="CP52" s="61">
        <f t="shared" si="48"/>
        <v>-0.12412318366090827</v>
      </c>
      <c r="CQ52" s="61">
        <f t="shared" si="49"/>
        <v>-0.20845583783125365</v>
      </c>
      <c r="CR52" s="61">
        <f t="shared" si="50"/>
        <v>1.0815140241796528E-2</v>
      </c>
      <c r="CS52" s="61">
        <f t="shared" si="51"/>
        <v>-8.3838393345548268E-2</v>
      </c>
      <c r="CT52" s="61">
        <f t="shared" si="52"/>
        <v>-6.1207632241235196E-2</v>
      </c>
      <c r="CU52" s="61">
        <f t="shared" si="53"/>
        <v>-0.18093885738663051</v>
      </c>
      <c r="CV52" s="61">
        <f t="shared" si="54"/>
        <v>-2.6970039539580493E-2</v>
      </c>
      <c r="CW52" s="61">
        <f t="shared" si="55"/>
        <v>0.44025521293857839</v>
      </c>
      <c r="CX52" s="61">
        <f t="shared" si="56"/>
        <v>0.42841234422947849</v>
      </c>
    </row>
    <row r="53" spans="1:102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8"/>
        <v>0.44930758366286461</v>
      </c>
      <c r="L53" s="61">
        <f t="shared" si="29"/>
        <v>0.57616357181725952</v>
      </c>
      <c r="M53" s="61">
        <f t="shared" si="30"/>
        <v>0.65657785557310311</v>
      </c>
      <c r="N53" s="61">
        <f t="shared" si="31"/>
        <v>0.84199520004031536</v>
      </c>
      <c r="O53" s="61">
        <f t="shared" si="32"/>
        <v>1.235317883849548</v>
      </c>
      <c r="P53" s="61">
        <f t="shared" si="33"/>
        <v>3.7593620949430906</v>
      </c>
      <c r="Q53" s="61">
        <f t="shared" si="34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5"/>
        <v>1.1906501616720466</v>
      </c>
      <c r="Z53" s="61">
        <f t="shared" si="36"/>
        <v>0.96075153892217946</v>
      </c>
      <c r="AA53" s="61">
        <f t="shared" si="37"/>
        <v>0.87982362797179314</v>
      </c>
      <c r="AB53" s="61">
        <f t="shared" si="38"/>
        <v>0.73807651280297648</v>
      </c>
      <c r="AC53" s="61">
        <f t="shared" si="39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58"/>
        <v>1.1906501616720466</v>
      </c>
      <c r="BH53" s="61">
        <f t="shared" si="59"/>
        <v>7.3383845691737198E-2</v>
      </c>
      <c r="BI53" s="61">
        <f t="shared" si="60"/>
        <v>0.38787495972449576</v>
      </c>
      <c r="BJ53" s="61">
        <f t="shared" si="61"/>
        <v>0.2641049740599628</v>
      </c>
      <c r="BK53" s="61">
        <f t="shared" si="62"/>
        <v>0.19765210572895772</v>
      </c>
      <c r="BL53" s="61">
        <f t="shared" si="63"/>
        <v>0.16969788917886028</v>
      </c>
      <c r="BM53" s="61">
        <f t="shared" si="64"/>
        <v>0.51985848625149489</v>
      </c>
      <c r="BN53" s="61">
        <f t="shared" si="65"/>
        <v>9.3418210524140927E-2</v>
      </c>
      <c r="BO53" s="61">
        <f t="shared" si="66"/>
        <v>0.22189100488405231</v>
      </c>
      <c r="BP53" s="61">
        <f t="shared" si="67"/>
        <v>1.7967210319303394E-2</v>
      </c>
      <c r="BQ53" s="61">
        <f t="shared" si="68"/>
        <v>0.20484185597914237</v>
      </c>
      <c r="BR53" s="61">
        <f t="shared" si="69"/>
        <v>0.10852155146505177</v>
      </c>
      <c r="BS53" s="61">
        <f t="shared" si="57"/>
        <v>3.4498622554792457</v>
      </c>
      <c r="BT53" s="61">
        <f t="shared" si="41"/>
        <v>3.6209828334040184</v>
      </c>
      <c r="BV53" s="61">
        <f>+AS$1*(AS52-AS51)/$BE51</f>
        <v>0.71346162781783318</v>
      </c>
      <c r="BW53" s="61">
        <f t="shared" si="15"/>
        <v>6.3645529501786716E-2</v>
      </c>
      <c r="BX53" s="61">
        <f t="shared" si="16"/>
        <v>0.29935646581655256</v>
      </c>
      <c r="BY53" s="61">
        <f t="shared" si="17"/>
        <v>0.28009797550228566</v>
      </c>
      <c r="BZ53" s="61">
        <f t="shared" si="18"/>
        <v>0.36523861058349799</v>
      </c>
      <c r="CA53" s="61">
        <f t="shared" si="19"/>
        <v>0.28824057008537046</v>
      </c>
      <c r="CB53" s="61">
        <f t="shared" si="20"/>
        <v>0.79967963321252744</v>
      </c>
      <c r="CC53" s="61">
        <f t="shared" si="21"/>
        <v>7.7581773665162529E-2</v>
      </c>
      <c r="CD53" s="61">
        <f t="shared" si="22"/>
        <v>0.33021200959038155</v>
      </c>
      <c r="CE53" s="61">
        <f t="shared" si="23"/>
        <v>4.5091228563990157E-2</v>
      </c>
      <c r="CF53" s="61">
        <f t="shared" si="24"/>
        <v>0.40973574684562808</v>
      </c>
      <c r="CG53" s="61">
        <f t="shared" si="25"/>
        <v>0.15238856664261613</v>
      </c>
      <c r="CH53" s="61">
        <f t="shared" si="42"/>
        <v>3.8247297378276324</v>
      </c>
      <c r="CI53" s="53">
        <f t="shared" si="43"/>
        <v>3.8643088383483848</v>
      </c>
      <c r="CK53" s="61">
        <f>+BG53-BV54</f>
        <v>0.63286882152226964</v>
      </c>
      <c r="CL53" s="61">
        <f t="shared" si="44"/>
        <v>9.7383161899504828E-3</v>
      </c>
      <c r="CM53" s="61">
        <f t="shared" si="45"/>
        <v>8.8518493907943196E-2</v>
      </c>
      <c r="CN53" s="61">
        <f t="shared" si="46"/>
        <v>-1.5993001442322852E-2</v>
      </c>
      <c r="CO53" s="61">
        <f t="shared" si="47"/>
        <v>-0.16758650485454027</v>
      </c>
      <c r="CP53" s="61">
        <f t="shared" si="48"/>
        <v>-0.11854268090651018</v>
      </c>
      <c r="CQ53" s="61">
        <f t="shared" si="49"/>
        <v>-0.27982114696103255</v>
      </c>
      <c r="CR53" s="61">
        <f t="shared" si="50"/>
        <v>1.5836436858978398E-2</v>
      </c>
      <c r="CS53" s="61">
        <f t="shared" si="51"/>
        <v>-0.10832100470632924</v>
      </c>
      <c r="CT53" s="61">
        <f t="shared" si="52"/>
        <v>-2.7124018244686764E-2</v>
      </c>
      <c r="CU53" s="61">
        <f t="shared" si="53"/>
        <v>-0.20489389086648571</v>
      </c>
      <c r="CV53" s="61">
        <f t="shared" si="54"/>
        <v>-4.3867015177564361E-2</v>
      </c>
      <c r="CW53" s="61">
        <f t="shared" si="55"/>
        <v>-0.37486748234838663</v>
      </c>
      <c r="CX53" s="61">
        <f t="shared" si="56"/>
        <v>-0.2433260049443664</v>
      </c>
    </row>
    <row r="54" spans="1:102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8"/>
        <v>0.47009910085745749</v>
      </c>
      <c r="L54" s="61">
        <f t="shared" si="29"/>
        <v>0.61202569404441587</v>
      </c>
      <c r="M54" s="61">
        <f t="shared" si="30"/>
        <v>0.70630268737552804</v>
      </c>
      <c r="N54" s="61">
        <f t="shared" si="31"/>
        <v>0.8950868236863917</v>
      </c>
      <c r="O54" s="61">
        <f t="shared" si="32"/>
        <v>1.2943857184587131</v>
      </c>
      <c r="P54" s="61">
        <f t="shared" si="33"/>
        <v>3.9779000244225062</v>
      </c>
      <c r="Q54" s="61">
        <f t="shared" si="34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5"/>
        <v>1.2091154759641585</v>
      </c>
      <c r="Z54" s="61">
        <f t="shared" si="36"/>
        <v>1.0122473511074834</v>
      </c>
      <c r="AA54" s="61">
        <f t="shared" si="37"/>
        <v>0.95304772141282545</v>
      </c>
      <c r="AB54" s="61">
        <f t="shared" si="38"/>
        <v>0.80517892084464304</v>
      </c>
      <c r="AC54" s="61">
        <f t="shared" si="39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58"/>
        <v>1.2091154759641585</v>
      </c>
      <c r="BH54" s="61">
        <f t="shared" si="59"/>
        <v>0.10705282421817219</v>
      </c>
      <c r="BI54" s="61">
        <f t="shared" si="60"/>
        <v>0.48779512383165541</v>
      </c>
      <c r="BJ54" s="61">
        <f t="shared" si="61"/>
        <v>0.19100761554645845</v>
      </c>
      <c r="BK54" s="61">
        <f t="shared" si="62"/>
        <v>0.13649684229242257</v>
      </c>
      <c r="BL54" s="61">
        <f t="shared" si="63"/>
        <v>0.17912473567867954</v>
      </c>
      <c r="BM54" s="61">
        <f t="shared" si="64"/>
        <v>0.47913341448338803</v>
      </c>
      <c r="BN54" s="61">
        <f t="shared" si="65"/>
        <v>1.4258208060898805E-2</v>
      </c>
      <c r="BO54" s="61">
        <f t="shared" si="66"/>
        <v>0.42483009306132002</v>
      </c>
      <c r="BP54" s="61">
        <f t="shared" si="67"/>
        <v>0.12546649805302032</v>
      </c>
      <c r="BQ54" s="61">
        <f t="shared" si="68"/>
        <v>0.13541808041499678</v>
      </c>
      <c r="BR54" s="61">
        <f t="shared" si="69"/>
        <v>7.7023433429555171E-2</v>
      </c>
      <c r="BS54" s="61">
        <f t="shared" si="57"/>
        <v>3.5667223450347256</v>
      </c>
      <c r="BT54" s="61">
        <f t="shared" si="41"/>
        <v>3.7936011001493464</v>
      </c>
      <c r="BV54" s="61">
        <f>+AS$1*(AS53-AS52)/$BE52</f>
        <v>0.55778134014977698</v>
      </c>
      <c r="BW54" s="61">
        <f t="shared" si="15"/>
        <v>8.9669624044097382E-2</v>
      </c>
      <c r="BX54" s="61">
        <f t="shared" si="16"/>
        <v>0.4333303172930747</v>
      </c>
      <c r="BY54" s="61">
        <f t="shared" si="17"/>
        <v>0.1703800257683564</v>
      </c>
      <c r="BZ54" s="61">
        <f t="shared" si="18"/>
        <v>0.23123514779860482</v>
      </c>
      <c r="CA54" s="61">
        <f t="shared" si="19"/>
        <v>0.35151076710651763</v>
      </c>
      <c r="CB54" s="61">
        <f t="shared" si="20"/>
        <v>0.69296211126537566</v>
      </c>
      <c r="CC54" s="61">
        <f t="shared" si="21"/>
        <v>2.4848944566183083E-3</v>
      </c>
      <c r="CD54" s="61">
        <f t="shared" si="22"/>
        <v>0.57820942463507796</v>
      </c>
      <c r="CE54" s="61">
        <f t="shared" si="23"/>
        <v>0.33103791172271918</v>
      </c>
      <c r="CF54" s="61">
        <f t="shared" si="24"/>
        <v>0.22773837569235741</v>
      </c>
      <c r="CG54" s="61">
        <f t="shared" si="25"/>
        <v>0.10170827579144801</v>
      </c>
      <c r="CH54" s="61">
        <f t="shared" si="42"/>
        <v>3.7680482157240243</v>
      </c>
      <c r="CI54" s="53">
        <f t="shared" si="43"/>
        <v>4.0449923892817763</v>
      </c>
      <c r="CK54" s="61">
        <f>+BG54-BV55</f>
        <v>0.59310869014203216</v>
      </c>
      <c r="CL54" s="61">
        <f t="shared" si="44"/>
        <v>1.7383200174074812E-2</v>
      </c>
      <c r="CM54" s="61">
        <f t="shared" si="45"/>
        <v>5.4464806538580712E-2</v>
      </c>
      <c r="CN54" s="61">
        <f t="shared" si="46"/>
        <v>2.0627589778102057E-2</v>
      </c>
      <c r="CO54" s="61">
        <f t="shared" si="47"/>
        <v>-9.4738305506182258E-2</v>
      </c>
      <c r="CP54" s="61">
        <f t="shared" si="48"/>
        <v>-0.17238603142783809</v>
      </c>
      <c r="CQ54" s="61">
        <f t="shared" si="49"/>
        <v>-0.21382869678198763</v>
      </c>
      <c r="CR54" s="61">
        <f t="shared" si="50"/>
        <v>1.1773313604280496E-2</v>
      </c>
      <c r="CS54" s="61">
        <f t="shared" si="51"/>
        <v>-0.15337933157375794</v>
      </c>
      <c r="CT54" s="61">
        <f t="shared" si="52"/>
        <v>-0.20557141366969886</v>
      </c>
      <c r="CU54" s="61">
        <f t="shared" si="53"/>
        <v>-9.2320295277360631E-2</v>
      </c>
      <c r="CV54" s="61">
        <f t="shared" si="54"/>
        <v>-2.4684842361892834E-2</v>
      </c>
      <c r="CW54" s="61">
        <f t="shared" si="55"/>
        <v>-0.20132587068929864</v>
      </c>
      <c r="CX54" s="61">
        <f t="shared" si="56"/>
        <v>-0.25139128913242992</v>
      </c>
    </row>
    <row r="55" spans="1:102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8"/>
        <v>0.50480184002072714</v>
      </c>
      <c r="L55" s="61">
        <f t="shared" si="29"/>
        <v>0.63726700219441612</v>
      </c>
      <c r="M55" s="61">
        <f t="shared" si="30"/>
        <v>0.71887121263986864</v>
      </c>
      <c r="N55" s="61">
        <f t="shared" si="31"/>
        <v>0.90699612180575528</v>
      </c>
      <c r="O55" s="61">
        <f t="shared" si="32"/>
        <v>1.2982286718287774</v>
      </c>
      <c r="P55" s="61">
        <f t="shared" si="33"/>
        <v>4.0661648484895441</v>
      </c>
      <c r="Q55" s="61">
        <f t="shared" si="34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5"/>
        <v>1.5907089828565122</v>
      </c>
      <c r="Z55" s="61">
        <f t="shared" si="36"/>
        <v>1.3079102257253252</v>
      </c>
      <c r="AA55" s="61">
        <f t="shared" si="37"/>
        <v>1.2100553685651882</v>
      </c>
      <c r="AB55" s="61">
        <f t="shared" si="38"/>
        <v>1.0138180394233878</v>
      </c>
      <c r="AC55" s="61">
        <f t="shared" si="39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58"/>
        <v>1.5907089828565122</v>
      </c>
      <c r="BH55" s="61">
        <f t="shared" si="59"/>
        <v>8.1913512812103198E-2</v>
      </c>
      <c r="BI55" s="61">
        <f t="shared" si="60"/>
        <v>0.3359176826715875</v>
      </c>
      <c r="BJ55" s="61">
        <f t="shared" si="61"/>
        <v>0.45494182827059776</v>
      </c>
      <c r="BK55" s="61">
        <f t="shared" si="62"/>
        <v>0.1789558282991309</v>
      </c>
      <c r="BL55" s="61">
        <f t="shared" si="63"/>
        <v>0.16785258386946864</v>
      </c>
      <c r="BM55" s="61">
        <f t="shared" si="64"/>
        <v>0.63184877684976704</v>
      </c>
      <c r="BN55" s="61">
        <f t="shared" si="65"/>
        <v>4.9372873290825563E-2</v>
      </c>
      <c r="BO55" s="61">
        <f t="shared" si="66"/>
        <v>0.12484247383015351</v>
      </c>
      <c r="BP55" s="61">
        <f t="shared" si="67"/>
        <v>5.4013525238500171E-2</v>
      </c>
      <c r="BQ55" s="61">
        <f t="shared" si="68"/>
        <v>0.15684386494229791</v>
      </c>
      <c r="BR55" s="61">
        <f t="shared" si="69"/>
        <v>0.12302523224542032</v>
      </c>
      <c r="BS55" s="61">
        <f t="shared" si="57"/>
        <v>3.9502371651763646</v>
      </c>
      <c r="BT55" s="61">
        <f t="shared" si="41"/>
        <v>4.0808779305111509</v>
      </c>
      <c r="BV55" s="61">
        <f>+AS$1*(AS54-AS53)/$BE53</f>
        <v>0.61600678582212631</v>
      </c>
      <c r="BW55" s="61">
        <f t="shared" si="15"/>
        <v>6.9295506945734733E-2</v>
      </c>
      <c r="BX55" s="61">
        <f t="shared" si="16"/>
        <v>0.24304317833894284</v>
      </c>
      <c r="BY55" s="61">
        <f t="shared" si="17"/>
        <v>0.46749935314755292</v>
      </c>
      <c r="BZ55" s="61">
        <f t="shared" si="18"/>
        <v>0.34541783352451166</v>
      </c>
      <c r="CA55" s="61">
        <f t="shared" si="19"/>
        <v>0.32644041960333486</v>
      </c>
      <c r="CB55" s="61">
        <f t="shared" si="20"/>
        <v>0.93880732150454127</v>
      </c>
      <c r="CC55" s="61">
        <f t="shared" si="21"/>
        <v>3.813932190613549E-2</v>
      </c>
      <c r="CD55" s="61">
        <f t="shared" si="22"/>
        <v>0.17856568678102813</v>
      </c>
      <c r="CE55" s="61">
        <f t="shared" si="23"/>
        <v>0.12938230165654915</v>
      </c>
      <c r="CF55" s="61">
        <f t="shared" si="24"/>
        <v>0.27927819678961241</v>
      </c>
      <c r="CG55" s="61">
        <f t="shared" si="25"/>
        <v>0.17014307477699653</v>
      </c>
      <c r="CH55" s="61">
        <f t="shared" si="42"/>
        <v>3.8020189807970666</v>
      </c>
      <c r="CI55" s="53">
        <f t="shared" si="43"/>
        <v>4.0543853388647522</v>
      </c>
      <c r="CK55" s="61">
        <f>+BG55-BV56</f>
        <v>0.82269693208325734</v>
      </c>
      <c r="CL55" s="61">
        <f t="shared" si="44"/>
        <v>1.2618005866368465E-2</v>
      </c>
      <c r="CM55" s="61">
        <f t="shared" si="45"/>
        <v>9.2874504332644658E-2</v>
      </c>
      <c r="CN55" s="61">
        <f t="shared" si="46"/>
        <v>-1.2557524876955162E-2</v>
      </c>
      <c r="CO55" s="61">
        <f t="shared" si="47"/>
        <v>-0.16646200522538077</v>
      </c>
      <c r="CP55" s="61">
        <f t="shared" si="48"/>
        <v>-0.15858783573386623</v>
      </c>
      <c r="CQ55" s="61">
        <f t="shared" si="49"/>
        <v>-0.30695854465477423</v>
      </c>
      <c r="CR55" s="61">
        <f t="shared" si="50"/>
        <v>1.1233551384690073E-2</v>
      </c>
      <c r="CS55" s="61">
        <f t="shared" si="51"/>
        <v>-5.3723212950874621E-2</v>
      </c>
      <c r="CT55" s="61">
        <f t="shared" si="52"/>
        <v>-7.5368776418048983E-2</v>
      </c>
      <c r="CU55" s="61">
        <f t="shared" si="53"/>
        <v>-0.1224343318473145</v>
      </c>
      <c r="CV55" s="61">
        <f t="shared" si="54"/>
        <v>-4.7117842531576207E-2</v>
      </c>
      <c r="CW55" s="61">
        <f t="shared" si="55"/>
        <v>0.14821818437929801</v>
      </c>
      <c r="CX55" s="61">
        <f t="shared" si="56"/>
        <v>2.6492591646398722E-2</v>
      </c>
    </row>
    <row r="56" spans="1:102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8"/>
        <v>0.44673244255821393</v>
      </c>
      <c r="L56" s="61">
        <f t="shared" si="29"/>
        <v>0.56729365051796299</v>
      </c>
      <c r="M56" s="61">
        <f t="shared" si="30"/>
        <v>0.64717485509152251</v>
      </c>
      <c r="N56" s="61">
        <f t="shared" si="31"/>
        <v>0.82954500006239795</v>
      </c>
      <c r="O56" s="61">
        <f t="shared" si="32"/>
        <v>1.1902526215896545</v>
      </c>
      <c r="P56" s="61">
        <f t="shared" si="33"/>
        <v>3.680998569819752</v>
      </c>
      <c r="Q56" s="61">
        <f t="shared" si="34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5"/>
        <v>1.4186063065801828</v>
      </c>
      <c r="Z56" s="61">
        <f t="shared" si="36"/>
        <v>1.1465175374781316</v>
      </c>
      <c r="AA56" s="61">
        <f t="shared" si="37"/>
        <v>1.0489093108212371</v>
      </c>
      <c r="AB56" s="61">
        <f t="shared" si="38"/>
        <v>0.86999395726244677</v>
      </c>
      <c r="AC56" s="61">
        <f t="shared" si="39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58"/>
        <v>1.4186063065801828</v>
      </c>
      <c r="BH56" s="61">
        <f t="shared" si="59"/>
        <v>4.0449737196185227E-2</v>
      </c>
      <c r="BI56" s="61">
        <f t="shared" si="60"/>
        <v>0.25462784730198074</v>
      </c>
      <c r="BJ56" s="61">
        <f t="shared" si="61"/>
        <v>0.24575226473700637</v>
      </c>
      <c r="BK56" s="61">
        <f t="shared" si="62"/>
        <v>0.10464759548295262</v>
      </c>
      <c r="BL56" s="61">
        <f t="shared" si="63"/>
        <v>0.21254702582798921</v>
      </c>
      <c r="BM56" s="61">
        <f t="shared" si="64"/>
        <v>0.65203015018363863</v>
      </c>
      <c r="BN56" s="61">
        <f t="shared" si="65"/>
        <v>6.8739401256211474E-2</v>
      </c>
      <c r="BO56" s="61">
        <f t="shared" si="66"/>
        <v>0.22959840658899397</v>
      </c>
      <c r="BP56" s="61">
        <f t="shared" si="67"/>
        <v>4.3504868858937708E-2</v>
      </c>
      <c r="BQ56" s="61">
        <f t="shared" si="68"/>
        <v>0.1502200277776618</v>
      </c>
      <c r="BR56" s="61">
        <f t="shared" si="69"/>
        <v>9.8935303005528288E-2</v>
      </c>
      <c r="BS56" s="61">
        <f t="shared" si="57"/>
        <v>3.5196589347972691</v>
      </c>
      <c r="BT56" s="61">
        <f t="shared" si="41"/>
        <v>3.6109279806800787</v>
      </c>
      <c r="BV56" s="61">
        <f>+AS$1*(AS55-AS54)/$BE54</f>
        <v>0.76801205077325485</v>
      </c>
      <c r="BW56" s="61">
        <f t="shared" si="15"/>
        <v>3.4326304453565791E-2</v>
      </c>
      <c r="BX56" s="61">
        <f t="shared" si="16"/>
        <v>0.1756171127947308</v>
      </c>
      <c r="BY56" s="61">
        <f t="shared" si="17"/>
        <v>0.27195903476320138</v>
      </c>
      <c r="BZ56" s="61">
        <f t="shared" si="18"/>
        <v>0.18516778136156076</v>
      </c>
      <c r="CA56" s="61">
        <f t="shared" si="19"/>
        <v>0.41874377944082819</v>
      </c>
      <c r="CB56" s="61">
        <f t="shared" si="20"/>
        <v>1.0251963286257222</v>
      </c>
      <c r="CC56" s="61">
        <f t="shared" si="21"/>
        <v>6.2037946291857077E-2</v>
      </c>
      <c r="CD56" s="61">
        <f t="shared" si="22"/>
        <v>0.30880219123960667</v>
      </c>
      <c r="CE56" s="61">
        <f t="shared" si="23"/>
        <v>0.11978720990817257</v>
      </c>
      <c r="CF56" s="61">
        <f t="shared" si="24"/>
        <v>0.29253724925150859</v>
      </c>
      <c r="CG56" s="61">
        <f t="shared" si="25"/>
        <v>0.12966967590845188</v>
      </c>
      <c r="CH56" s="61">
        <f t="shared" si="42"/>
        <v>3.7918566648124608</v>
      </c>
      <c r="CI56" s="53">
        <f t="shared" si="43"/>
        <v>3.7175959861994512</v>
      </c>
      <c r="CK56" s="61">
        <f>+BG56-BV57</f>
        <v>0.7701642535692913</v>
      </c>
      <c r="CL56" s="61">
        <f t="shared" si="44"/>
        <v>6.1234327426194363E-3</v>
      </c>
      <c r="CM56" s="61">
        <f t="shared" si="45"/>
        <v>7.9010734507249936E-2</v>
      </c>
      <c r="CN56" s="61">
        <f t="shared" si="46"/>
        <v>-2.6206770026195009E-2</v>
      </c>
      <c r="CO56" s="61">
        <f t="shared" si="47"/>
        <v>-8.0520185878608139E-2</v>
      </c>
      <c r="CP56" s="61">
        <f t="shared" si="48"/>
        <v>-0.20619675361283898</v>
      </c>
      <c r="CQ56" s="61">
        <f t="shared" si="49"/>
        <v>-0.37316617844208355</v>
      </c>
      <c r="CR56" s="61">
        <f t="shared" si="50"/>
        <v>6.7014549643543975E-3</v>
      </c>
      <c r="CS56" s="61">
        <f t="shared" si="51"/>
        <v>-7.9203784650612702E-2</v>
      </c>
      <c r="CT56" s="61">
        <f t="shared" si="52"/>
        <v>-7.628234104923487E-2</v>
      </c>
      <c r="CU56" s="61">
        <f t="shared" si="53"/>
        <v>-0.14231722147384679</v>
      </c>
      <c r="CV56" s="61">
        <f t="shared" si="54"/>
        <v>-3.0734372902923593E-2</v>
      </c>
      <c r="CW56" s="61">
        <f t="shared" si="55"/>
        <v>-0.27219773001519165</v>
      </c>
      <c r="CX56" s="61">
        <f t="shared" si="56"/>
        <v>-0.1066680055193725</v>
      </c>
    </row>
    <row r="57" spans="1:102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8"/>
        <v>0.42685330569869767</v>
      </c>
      <c r="L57" s="61">
        <f t="shared" si="29"/>
        <v>0.53534143196719086</v>
      </c>
      <c r="M57" s="61">
        <f t="shared" si="30"/>
        <v>0.60414596224247508</v>
      </c>
      <c r="N57" s="61">
        <f t="shared" si="31"/>
        <v>0.74374914523182145</v>
      </c>
      <c r="O57" s="61">
        <f t="shared" si="32"/>
        <v>1.0350923304403312</v>
      </c>
      <c r="P57" s="61">
        <f t="shared" si="33"/>
        <v>3.3451821755805162</v>
      </c>
      <c r="Q57" s="61">
        <f t="shared" si="34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5"/>
        <v>1.3469445358439975</v>
      </c>
      <c r="Z57" s="61">
        <f t="shared" si="36"/>
        <v>1.0904527819410392</v>
      </c>
      <c r="AA57" s="61">
        <f t="shared" si="37"/>
        <v>0.99694287273576221</v>
      </c>
      <c r="AB57" s="61">
        <f t="shared" si="38"/>
        <v>0.82671206465333591</v>
      </c>
      <c r="AC57" s="61">
        <f t="shared" si="39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58"/>
        <v>1.3469445358439975</v>
      </c>
      <c r="BH57" s="61">
        <f t="shared" si="59"/>
        <v>0.10499166729427088</v>
      </c>
      <c r="BI57" s="61">
        <f t="shared" si="60"/>
        <v>0.24686939281289472</v>
      </c>
      <c r="BJ57" s="61">
        <f t="shared" si="61"/>
        <v>0.32921802310047432</v>
      </c>
      <c r="BK57" s="61">
        <f t="shared" si="62"/>
        <v>0.12116351611259342</v>
      </c>
      <c r="BL57" s="61">
        <f t="shared" si="63"/>
        <v>0.16413179520938787</v>
      </c>
      <c r="BM57" s="61">
        <f t="shared" si="64"/>
        <v>0.36276898811530617</v>
      </c>
      <c r="BN57" s="61">
        <f t="shared" si="65"/>
        <v>0.32206319155406882</v>
      </c>
      <c r="BO57" s="61">
        <f t="shared" si="66"/>
        <v>0.17544151887653217</v>
      </c>
      <c r="BP57" s="61">
        <f t="shared" si="67"/>
        <v>4.1446991049074282E-2</v>
      </c>
      <c r="BQ57" s="61">
        <f t="shared" si="68"/>
        <v>0.1238743391347909</v>
      </c>
      <c r="BR57" s="61">
        <f t="shared" si="69"/>
        <v>6.329745566148888E-2</v>
      </c>
      <c r="BS57" s="61">
        <f t="shared" si="57"/>
        <v>3.4022114147648796</v>
      </c>
      <c r="BT57" s="61">
        <f t="shared" si="41"/>
        <v>3.4525782968191532</v>
      </c>
      <c r="BV57" s="61">
        <f>+AS$1*(AS56-AS55)/$BE55</f>
        <v>0.64844205301089153</v>
      </c>
      <c r="BW57" s="61">
        <f t="shared" si="15"/>
        <v>8.5418227674772709E-2</v>
      </c>
      <c r="BX57" s="61">
        <f t="shared" si="16"/>
        <v>0.21047073224131971</v>
      </c>
      <c r="BY57" s="61">
        <f t="shared" si="17"/>
        <v>0.29760606869607675</v>
      </c>
      <c r="BZ57" s="61">
        <f t="shared" si="18"/>
        <v>0.20965988598596183</v>
      </c>
      <c r="CA57" s="61">
        <f t="shared" si="19"/>
        <v>0.25188550174552421</v>
      </c>
      <c r="CB57" s="61">
        <f t="shared" si="20"/>
        <v>0.58605995292371316</v>
      </c>
      <c r="CC57" s="61">
        <f t="shared" si="21"/>
        <v>0.30578873101567033</v>
      </c>
      <c r="CD57" s="61">
        <f t="shared" si="22"/>
        <v>0.20372314689115578</v>
      </c>
      <c r="CE57" s="61">
        <f t="shared" si="23"/>
        <v>0.10306112311806205</v>
      </c>
      <c r="CF57" s="61">
        <f t="shared" si="24"/>
        <v>0.23172355637557199</v>
      </c>
      <c r="CG57" s="61">
        <f t="shared" si="25"/>
        <v>8.6958907904048852E-2</v>
      </c>
      <c r="CH57" s="61">
        <f t="shared" si="42"/>
        <v>3.2207978875827692</v>
      </c>
      <c r="CI57" s="53">
        <f t="shared" si="43"/>
        <v>3.2318322430509916</v>
      </c>
      <c r="CK57" s="61">
        <f>+BG57-BV58</f>
        <v>0.72954075213481573</v>
      </c>
      <c r="CL57" s="61">
        <f t="shared" si="44"/>
        <v>1.9573439619498173E-2</v>
      </c>
      <c r="CM57" s="61">
        <f t="shared" si="45"/>
        <v>3.6398660571575009E-2</v>
      </c>
      <c r="CN57" s="61">
        <f t="shared" si="46"/>
        <v>3.1611954404397569E-2</v>
      </c>
      <c r="CO57" s="61">
        <f t="shared" si="47"/>
        <v>-8.8496369873368411E-2</v>
      </c>
      <c r="CP57" s="61">
        <f t="shared" si="48"/>
        <v>-8.7753706536136344E-2</v>
      </c>
      <c r="CQ57" s="61">
        <f t="shared" si="49"/>
        <v>-0.22329096480840699</v>
      </c>
      <c r="CR57" s="61">
        <f t="shared" si="50"/>
        <v>1.6274460538398483E-2</v>
      </c>
      <c r="CS57" s="61">
        <f t="shared" si="51"/>
        <v>-2.8281628014623611E-2</v>
      </c>
      <c r="CT57" s="61">
        <f t="shared" si="52"/>
        <v>-6.1614132068987769E-2</v>
      </c>
      <c r="CU57" s="61">
        <f t="shared" si="53"/>
        <v>-0.10784921724078109</v>
      </c>
      <c r="CV57" s="61">
        <f t="shared" si="54"/>
        <v>-2.3661452242559972E-2</v>
      </c>
      <c r="CW57" s="61">
        <f t="shared" si="55"/>
        <v>0.18141352718211046</v>
      </c>
      <c r="CX57" s="61">
        <f t="shared" si="56"/>
        <v>0.22074605376816159</v>
      </c>
    </row>
    <row r="58" spans="1:102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8"/>
        <v>0.40664488517925307</v>
      </c>
      <c r="L58" s="61">
        <f t="shared" si="29"/>
        <v>0.50464996222429315</v>
      </c>
      <c r="M58" s="61">
        <f t="shared" si="30"/>
        <v>0.57668754202206685</v>
      </c>
      <c r="N58" s="61">
        <f t="shared" si="31"/>
        <v>0.71198559498160863</v>
      </c>
      <c r="O58" s="61">
        <f t="shared" si="32"/>
        <v>1.0135825994038377</v>
      </c>
      <c r="P58" s="61">
        <f t="shared" si="33"/>
        <v>3.2135505838110596</v>
      </c>
      <c r="Q58" s="61">
        <f t="shared" si="34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5"/>
        <v>1.4090755858924109</v>
      </c>
      <c r="Z58" s="61">
        <f t="shared" si="36"/>
        <v>1.1466737199446901</v>
      </c>
      <c r="AA58" s="61">
        <f t="shared" si="37"/>
        <v>1.0566951387203456</v>
      </c>
      <c r="AB58" s="61">
        <f t="shared" si="38"/>
        <v>0.88295698673554035</v>
      </c>
      <c r="AC58" s="61">
        <f t="shared" si="39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58"/>
        <v>1.4090755858924109</v>
      </c>
      <c r="BH58" s="61">
        <f t="shared" si="59"/>
        <v>6.2097584779957575E-2</v>
      </c>
      <c r="BI58" s="61">
        <f t="shared" si="60"/>
        <v>0.21103199470970949</v>
      </c>
      <c r="BJ58" s="61">
        <f t="shared" si="61"/>
        <v>0.32341746383537662</v>
      </c>
      <c r="BK58" s="61">
        <f t="shared" si="62"/>
        <v>8.9047129110659068E-2</v>
      </c>
      <c r="BL58" s="61">
        <f t="shared" si="63"/>
        <v>0.18752886207981656</v>
      </c>
      <c r="BM58" s="61">
        <f t="shared" si="64"/>
        <v>0.27987166024160715</v>
      </c>
      <c r="BN58" s="61">
        <f t="shared" si="65"/>
        <v>5.7342230534380992E-2</v>
      </c>
      <c r="BO58" s="61">
        <f t="shared" si="66"/>
        <v>0.17323044446311947</v>
      </c>
      <c r="BP58" s="61">
        <f t="shared" si="67"/>
        <v>3.5045135978640049E-2</v>
      </c>
      <c r="BQ58" s="61">
        <f t="shared" si="68"/>
        <v>0.18396317488897393</v>
      </c>
      <c r="BR58" s="61">
        <f t="shared" si="69"/>
        <v>9.7858141681484337E-2</v>
      </c>
      <c r="BS58" s="61">
        <f t="shared" si="57"/>
        <v>3.1095094081961365</v>
      </c>
      <c r="BT58" s="61">
        <f t="shared" si="41"/>
        <v>3.2857102994979348</v>
      </c>
      <c r="BV58" s="61">
        <f>+AS$1*(AS57-AS56)/$BE56</f>
        <v>0.61740378370918181</v>
      </c>
      <c r="BW58" s="61">
        <f t="shared" si="15"/>
        <v>5.4006256177241113E-2</v>
      </c>
      <c r="BX58" s="61">
        <f t="shared" si="16"/>
        <v>0.15936190819945978</v>
      </c>
      <c r="BY58" s="61">
        <f t="shared" si="17"/>
        <v>0.38669958930513099</v>
      </c>
      <c r="BZ58" s="61">
        <f t="shared" si="18"/>
        <v>0.14599500012964889</v>
      </c>
      <c r="CA58" s="61">
        <f t="shared" si="19"/>
        <v>0.31200391036441938</v>
      </c>
      <c r="CB58" s="61">
        <f t="shared" si="20"/>
        <v>0.39108716443615155</v>
      </c>
      <c r="CC58" s="61">
        <f t="shared" si="21"/>
        <v>3.1697044925598931E-2</v>
      </c>
      <c r="CD58" s="61">
        <f t="shared" si="22"/>
        <v>0.22431047411982755</v>
      </c>
      <c r="CE58" s="61">
        <f t="shared" si="23"/>
        <v>0.10402864139514888</v>
      </c>
      <c r="CF58" s="61">
        <f t="shared" si="24"/>
        <v>0.36658671131508264</v>
      </c>
      <c r="CG58" s="61">
        <f t="shared" si="25"/>
        <v>0.14890975066629417</v>
      </c>
      <c r="CH58" s="61">
        <f t="shared" si="42"/>
        <v>2.9420902347431857</v>
      </c>
      <c r="CI58" s="53">
        <f t="shared" si="43"/>
        <v>3.1681491287069763</v>
      </c>
      <c r="CK58" s="61">
        <f>+BG58-BV59</f>
        <v>0.74370738330803865</v>
      </c>
      <c r="CL58" s="61">
        <f t="shared" si="44"/>
        <v>8.0913286027164619E-3</v>
      </c>
      <c r="CM58" s="61">
        <f t="shared" si="45"/>
        <v>5.1670086510249708E-2</v>
      </c>
      <c r="CN58" s="61">
        <f t="shared" si="46"/>
        <v>-6.3282125469754369E-2</v>
      </c>
      <c r="CO58" s="61">
        <f t="shared" si="47"/>
        <v>-5.6947871018989821E-2</v>
      </c>
      <c r="CP58" s="61">
        <f t="shared" si="48"/>
        <v>-0.12447504828460282</v>
      </c>
      <c r="CQ58" s="61">
        <f t="shared" si="49"/>
        <v>-0.1112155041945444</v>
      </c>
      <c r="CR58" s="61">
        <f t="shared" si="50"/>
        <v>2.564518560878206E-2</v>
      </c>
      <c r="CS58" s="61">
        <f t="shared" si="51"/>
        <v>-5.1080029656708076E-2</v>
      </c>
      <c r="CT58" s="61">
        <f t="shared" si="52"/>
        <v>-6.8983505416508828E-2</v>
      </c>
      <c r="CU58" s="61">
        <f t="shared" si="53"/>
        <v>-0.18262353642610871</v>
      </c>
      <c r="CV58" s="61">
        <f t="shared" si="54"/>
        <v>-5.1051608984809829E-2</v>
      </c>
      <c r="CW58" s="61">
        <f t="shared" si="55"/>
        <v>0.16741917345295088</v>
      </c>
      <c r="CX58" s="61">
        <f t="shared" si="56"/>
        <v>0.11756117079095851</v>
      </c>
    </row>
    <row r="59" spans="1:102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8"/>
        <v>0.26239765538928927</v>
      </c>
      <c r="L59" s="61">
        <f t="shared" si="29"/>
        <v>0.3463708188282511</v>
      </c>
      <c r="M59" s="61">
        <f t="shared" si="30"/>
        <v>0.40719917439126885</v>
      </c>
      <c r="N59" s="61">
        <f t="shared" si="31"/>
        <v>0.53950049628108787</v>
      </c>
      <c r="O59" s="61">
        <f t="shared" si="32"/>
        <v>0.83021223383777609</v>
      </c>
      <c r="P59" s="61">
        <f t="shared" si="33"/>
        <v>2.385680378727673</v>
      </c>
      <c r="Q59" s="61">
        <f t="shared" si="34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5"/>
        <v>0.47197113639918814</v>
      </c>
      <c r="Z59" s="61">
        <f t="shared" si="36"/>
        <v>0.37438660517422517</v>
      </c>
      <c r="AA59" s="61">
        <f t="shared" si="37"/>
        <v>0.34170414722220793</v>
      </c>
      <c r="AB59" s="61">
        <f t="shared" si="38"/>
        <v>0.29212282975433662</v>
      </c>
      <c r="AC59" s="61">
        <f t="shared" si="39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58"/>
        <v>0.47197113639918814</v>
      </c>
      <c r="BH59" s="61">
        <f t="shared" si="59"/>
        <v>4.6413346748572941E-2</v>
      </c>
      <c r="BI59" s="61">
        <f t="shared" si="60"/>
        <v>0.25641085310634371</v>
      </c>
      <c r="BJ59" s="61">
        <f t="shared" si="61"/>
        <v>0.12449863811459334</v>
      </c>
      <c r="BK59" s="61">
        <f t="shared" si="62"/>
        <v>0.12699865149272263</v>
      </c>
      <c r="BL59" s="61">
        <f t="shared" si="63"/>
        <v>0.18719646148060487</v>
      </c>
      <c r="BM59" s="61">
        <f t="shared" si="64"/>
        <v>0.278597004583165</v>
      </c>
      <c r="BN59" s="61">
        <f t="shared" si="65"/>
        <v>1.9673752357603565E-3</v>
      </c>
      <c r="BO59" s="61">
        <f t="shared" si="66"/>
        <v>0.24782291550404847</v>
      </c>
      <c r="BP59" s="61">
        <f t="shared" si="67"/>
        <v>5.9867406655006457E-2</v>
      </c>
      <c r="BQ59" s="61">
        <f t="shared" si="68"/>
        <v>0.12153799515835363</v>
      </c>
      <c r="BR59" s="61">
        <f t="shared" si="69"/>
        <v>9.7582398445357321E-2</v>
      </c>
      <c r="BS59" s="61">
        <f t="shared" si="57"/>
        <v>2.0208641829237171</v>
      </c>
      <c r="BT59" s="61">
        <f t="shared" si="41"/>
        <v>2.1187046446567104</v>
      </c>
      <c r="BV59" s="61">
        <f>+AS$1*(AS58-AS57)/$BE57</f>
        <v>0.66536820258437224</v>
      </c>
      <c r="BW59" s="61">
        <f t="shared" si="15"/>
        <v>3.6026744963141469E-2</v>
      </c>
      <c r="BX59" s="61">
        <f t="shared" si="16"/>
        <v>0.20295583273981893</v>
      </c>
      <c r="BY59" s="61">
        <f t="shared" si="17"/>
        <v>0.18834394868747895</v>
      </c>
      <c r="BZ59" s="61">
        <f t="shared" si="18"/>
        <v>0.20838093969140409</v>
      </c>
      <c r="CA59" s="61">
        <f t="shared" si="19"/>
        <v>0.3774657862330732</v>
      </c>
      <c r="CB59" s="61">
        <f t="shared" si="20"/>
        <v>0.436999884365118</v>
      </c>
      <c r="CC59" s="61">
        <f t="shared" si="21"/>
        <v>-1.2133117688384468E-2</v>
      </c>
      <c r="CD59" s="61">
        <f t="shared" si="22"/>
        <v>0.31082766608405415</v>
      </c>
      <c r="CE59" s="61">
        <f t="shared" si="23"/>
        <v>0.14848034579677194</v>
      </c>
      <c r="CF59" s="61">
        <f t="shared" si="24"/>
        <v>0.21514829588611553</v>
      </c>
      <c r="CG59" s="61">
        <f t="shared" si="25"/>
        <v>0.14162783075940283</v>
      </c>
      <c r="CH59" s="61">
        <f t="shared" si="42"/>
        <v>2.9194923601023675</v>
      </c>
      <c r="CI59" s="53">
        <f t="shared" si="43"/>
        <v>2.5961316600510598</v>
      </c>
      <c r="CK59" s="61">
        <f>+BG59-BV60</f>
        <v>0.24639378343885429</v>
      </c>
      <c r="CL59" s="61">
        <f t="shared" si="44"/>
        <v>1.0386601785431472E-2</v>
      </c>
      <c r="CM59" s="61">
        <f t="shared" si="45"/>
        <v>5.3455020366524775E-2</v>
      </c>
      <c r="CN59" s="61">
        <f t="shared" si="46"/>
        <v>-6.3845310572885602E-2</v>
      </c>
      <c r="CO59" s="61">
        <f t="shared" si="47"/>
        <v>-8.1382288198681457E-2</v>
      </c>
      <c r="CP59" s="61">
        <f t="shared" si="48"/>
        <v>-0.19026932475246833</v>
      </c>
      <c r="CQ59" s="61">
        <f t="shared" si="49"/>
        <v>-0.158402879781953</v>
      </c>
      <c r="CR59" s="61">
        <f t="shared" si="50"/>
        <v>1.4100492924144824E-2</v>
      </c>
      <c r="CS59" s="61">
        <f t="shared" si="51"/>
        <v>-6.3004750580005681E-2</v>
      </c>
      <c r="CT59" s="61">
        <f t="shared" si="52"/>
        <v>-8.861293914176549E-2</v>
      </c>
      <c r="CU59" s="61">
        <f t="shared" si="53"/>
        <v>-9.36103007277619E-2</v>
      </c>
      <c r="CV59" s="61">
        <f t="shared" si="54"/>
        <v>-4.4045432314045507E-2</v>
      </c>
      <c r="CW59" s="61">
        <f t="shared" si="55"/>
        <v>-0.8986281771786504</v>
      </c>
      <c r="CX59" s="61">
        <f t="shared" si="56"/>
        <v>-0.4774270153943494</v>
      </c>
    </row>
    <row r="60" spans="1:102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8"/>
        <v>0.33686180471138738</v>
      </c>
      <c r="L60" s="61">
        <f t="shared" si="29"/>
        <v>0.44305184534659831</v>
      </c>
      <c r="M60" s="61">
        <f t="shared" si="30"/>
        <v>0.5182788908253938</v>
      </c>
      <c r="N60" s="61">
        <f t="shared" si="31"/>
        <v>0.67283670173599985</v>
      </c>
      <c r="O60" s="61">
        <f t="shared" si="32"/>
        <v>1.0133145957983045</v>
      </c>
      <c r="P60" s="61">
        <f t="shared" si="33"/>
        <v>2.9843438384176837</v>
      </c>
      <c r="Q60" s="61">
        <f t="shared" si="34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5"/>
        <v>0.77025623662367859</v>
      </c>
      <c r="Z60" s="61">
        <f t="shared" si="36"/>
        <v>0.63116692688235609</v>
      </c>
      <c r="AA60" s="61">
        <f t="shared" si="37"/>
        <v>0.58346484964023482</v>
      </c>
      <c r="AB60" s="61">
        <f t="shared" si="38"/>
        <v>0.4901539034476603</v>
      </c>
      <c r="AC60" s="61">
        <f t="shared" si="39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58"/>
        <v>0.77025623662367859</v>
      </c>
      <c r="BH60" s="61">
        <f t="shared" si="59"/>
        <v>7.5709244157653399E-2</v>
      </c>
      <c r="BI60" s="61">
        <f t="shared" si="60"/>
        <v>0.25290539569105464</v>
      </c>
      <c r="BJ60" s="61">
        <f t="shared" si="61"/>
        <v>0.24918344232248549</v>
      </c>
      <c r="BK60" s="61">
        <f t="shared" si="62"/>
        <v>0.11440568014139171</v>
      </c>
      <c r="BL60" s="61">
        <f t="shared" si="63"/>
        <v>0.19562775626830664</v>
      </c>
      <c r="BM60" s="61">
        <f t="shared" si="64"/>
        <v>0.317413409632059</v>
      </c>
      <c r="BN60" s="61">
        <f t="shared" si="65"/>
        <v>0.12640212876142531</v>
      </c>
      <c r="BO60" s="61">
        <f t="shared" si="66"/>
        <v>0.26078124359298011</v>
      </c>
      <c r="BP60" s="61">
        <f t="shared" si="67"/>
        <v>6.5691947281901392E-2</v>
      </c>
      <c r="BQ60" s="61">
        <f t="shared" si="68"/>
        <v>0.16175693027173968</v>
      </c>
      <c r="BR60" s="61">
        <f t="shared" si="69"/>
        <v>7.0677031166535925E-2</v>
      </c>
      <c r="BS60" s="61">
        <f t="shared" si="57"/>
        <v>2.6608104459112116</v>
      </c>
      <c r="BT60" s="61">
        <f t="shared" si="41"/>
        <v>2.7270684335456652</v>
      </c>
      <c r="BV60" s="61">
        <f>+AS$1*(AS59-AS58)/$BE58</f>
        <v>0.22557735296033385</v>
      </c>
      <c r="BW60" s="61">
        <f t="shared" si="15"/>
        <v>6.4619306887068476E-2</v>
      </c>
      <c r="BX60" s="61">
        <f t="shared" si="16"/>
        <v>0.19409102205058043</v>
      </c>
      <c r="BY60" s="61">
        <f t="shared" si="17"/>
        <v>0.23838704360987473</v>
      </c>
      <c r="BZ60" s="61">
        <f t="shared" si="18"/>
        <v>0.20140399720293911</v>
      </c>
      <c r="CA60" s="61">
        <f t="shared" si="19"/>
        <v>0.3896392081377848</v>
      </c>
      <c r="CB60" s="61">
        <f t="shared" si="20"/>
        <v>0.53470323175115408</v>
      </c>
      <c r="CC60" s="61">
        <f t="shared" si="21"/>
        <v>0.1250196356224777</v>
      </c>
      <c r="CD60" s="61">
        <f t="shared" si="22"/>
        <v>0.34265443759204423</v>
      </c>
      <c r="CE60" s="61">
        <f t="shared" si="23"/>
        <v>0.1738987344157728</v>
      </c>
      <c r="CF60" s="61">
        <f t="shared" si="24"/>
        <v>0.32408289471811769</v>
      </c>
      <c r="CG60" s="61">
        <f t="shared" si="25"/>
        <v>9.0261153068279809E-2</v>
      </c>
      <c r="CH60" s="61">
        <f t="shared" si="42"/>
        <v>2.904338018016428</v>
      </c>
      <c r="CI60" s="53">
        <f t="shared" si="43"/>
        <v>3.1622047800617503</v>
      </c>
      <c r="CK60" s="61">
        <f>+BG60-BV61</f>
        <v>0.39616205189732645</v>
      </c>
      <c r="CL60" s="61">
        <f t="shared" si="44"/>
        <v>1.1089937270584924E-2</v>
      </c>
      <c r="CM60" s="61">
        <f t="shared" si="45"/>
        <v>5.8814373640474205E-2</v>
      </c>
      <c r="CN60" s="61">
        <f t="shared" si="46"/>
        <v>1.0796398712610761E-2</v>
      </c>
      <c r="CO60" s="61">
        <f t="shared" si="47"/>
        <v>-8.6998317061547398E-2</v>
      </c>
      <c r="CP60" s="61">
        <f t="shared" si="48"/>
        <v>-0.19401145186947816</v>
      </c>
      <c r="CQ60" s="61">
        <f t="shared" si="49"/>
        <v>-0.21728982211909509</v>
      </c>
      <c r="CR60" s="61">
        <f t="shared" si="50"/>
        <v>1.3824931389476158E-3</v>
      </c>
      <c r="CS60" s="61">
        <f t="shared" si="51"/>
        <v>-8.187319399906412E-2</v>
      </c>
      <c r="CT60" s="61">
        <f t="shared" si="52"/>
        <v>-0.10820678713387141</v>
      </c>
      <c r="CU60" s="61">
        <f t="shared" si="53"/>
        <v>-0.16232596444637801</v>
      </c>
      <c r="CV60" s="61">
        <f t="shared" si="54"/>
        <v>-1.9584121901743884E-2</v>
      </c>
      <c r="CW60" s="61">
        <f t="shared" si="55"/>
        <v>-0.24352757210521636</v>
      </c>
      <c r="CX60" s="61">
        <f t="shared" si="56"/>
        <v>-0.43513634651608513</v>
      </c>
    </row>
    <row r="61" spans="1:102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8"/>
        <v>0.37817526798262691</v>
      </c>
      <c r="L61" s="61">
        <f t="shared" si="29"/>
        <v>0.48156234144652582</v>
      </c>
      <c r="M61" s="61">
        <f t="shared" si="30"/>
        <v>0.55606480162841643</v>
      </c>
      <c r="N61" s="61">
        <f t="shared" si="31"/>
        <v>0.71528101431933933</v>
      </c>
      <c r="O61" s="61">
        <f t="shared" si="32"/>
        <v>1.0529998008862098</v>
      </c>
      <c r="P61" s="61">
        <f t="shared" si="33"/>
        <v>3.1840832262631178</v>
      </c>
      <c r="Q61" s="61">
        <f t="shared" si="34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5"/>
        <v>1.0057663281207476</v>
      </c>
      <c r="Z61" s="61">
        <f t="shared" si="36"/>
        <v>0.80163817146663641</v>
      </c>
      <c r="AA61" s="61">
        <f t="shared" si="37"/>
        <v>0.73060905728672387</v>
      </c>
      <c r="AB61" s="61">
        <f t="shared" si="38"/>
        <v>0.6028382947282428</v>
      </c>
      <c r="AC61" s="61">
        <f t="shared" si="39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58"/>
        <v>1.0057663281207476</v>
      </c>
      <c r="BH61" s="61">
        <f t="shared" si="59"/>
        <v>4.3573101567781838E-2</v>
      </c>
      <c r="BI61" s="61">
        <f t="shared" si="60"/>
        <v>0.31610270170829746</v>
      </c>
      <c r="BJ61" s="61">
        <f t="shared" si="61"/>
        <v>0.29071893406303262</v>
      </c>
      <c r="BK61" s="61">
        <f t="shared" si="62"/>
        <v>0.10406639875038473</v>
      </c>
      <c r="BL61" s="61">
        <f t="shared" si="63"/>
        <v>0.21123573052306205</v>
      </c>
      <c r="BM61" s="61">
        <f t="shared" si="64"/>
        <v>0.3528133469664872</v>
      </c>
      <c r="BN61" s="61">
        <f t="shared" si="65"/>
        <v>4.757376264806483E-2</v>
      </c>
      <c r="BO61" s="61">
        <f t="shared" si="66"/>
        <v>0.27884924603322625</v>
      </c>
      <c r="BP61" s="61">
        <f t="shared" si="67"/>
        <v>2.8378232767069467E-2</v>
      </c>
      <c r="BQ61" s="61">
        <f t="shared" si="68"/>
        <v>0.16876420402862796</v>
      </c>
      <c r="BR61" s="61">
        <f t="shared" si="69"/>
        <v>0.10067422286193742</v>
      </c>
      <c r="BS61" s="61">
        <f t="shared" si="57"/>
        <v>2.9485162100387203</v>
      </c>
      <c r="BT61" s="61">
        <f t="shared" si="41"/>
        <v>3.06918860607579</v>
      </c>
      <c r="BV61" s="61">
        <f>+AS$1*(AS60-AS59)/$BE59</f>
        <v>0.37409418472635214</v>
      </c>
      <c r="BW61" s="61">
        <f t="shared" si="15"/>
        <v>3.2854305342538616E-2</v>
      </c>
      <c r="BX61" s="61">
        <f t="shared" si="16"/>
        <v>0.25614103390907206</v>
      </c>
      <c r="BY61" s="61">
        <f t="shared" si="17"/>
        <v>0.31671866812603799</v>
      </c>
      <c r="BZ61" s="61">
        <f t="shared" si="18"/>
        <v>0.17950833327064256</v>
      </c>
      <c r="CA61" s="61">
        <f t="shared" si="19"/>
        <v>0.44687967129152589</v>
      </c>
      <c r="CB61" s="61">
        <f t="shared" si="20"/>
        <v>0.53171849778540148</v>
      </c>
      <c r="CC61" s="61">
        <f t="shared" si="21"/>
        <v>3.8778176239626053E-2</v>
      </c>
      <c r="CD61" s="61">
        <f t="shared" si="22"/>
        <v>0.35278109021253717</v>
      </c>
      <c r="CE61" s="61">
        <f t="shared" si="23"/>
        <v>4.1285616545949817E-2</v>
      </c>
      <c r="CF61" s="61">
        <f t="shared" si="24"/>
        <v>0.31992971845475654</v>
      </c>
      <c r="CG61" s="61">
        <f t="shared" si="25"/>
        <v>0.15183174580873313</v>
      </c>
      <c r="CH61" s="61">
        <f t="shared" si="42"/>
        <v>3.0425210417131736</v>
      </c>
      <c r="CI61" s="53">
        <f t="shared" si="43"/>
        <v>3.2803822220824008</v>
      </c>
      <c r="CK61" s="61">
        <f>+BG61-BV62</f>
        <v>0.55823409774426369</v>
      </c>
      <c r="CL61" s="61">
        <f t="shared" si="44"/>
        <v>1.0718796225243223E-2</v>
      </c>
      <c r="CM61" s="61">
        <f t="shared" si="45"/>
        <v>5.9961667799225404E-2</v>
      </c>
      <c r="CN61" s="61">
        <f t="shared" si="46"/>
        <v>-2.5999734063005375E-2</v>
      </c>
      <c r="CO61" s="61">
        <f t="shared" si="47"/>
        <v>-7.5441934520257825E-2</v>
      </c>
      <c r="CP61" s="61">
        <f t="shared" si="48"/>
        <v>-0.23564394076846384</v>
      </c>
      <c r="CQ61" s="61">
        <f t="shared" si="49"/>
        <v>-0.17890515081891428</v>
      </c>
      <c r="CR61" s="61">
        <f t="shared" si="50"/>
        <v>8.7955864084387769E-3</v>
      </c>
      <c r="CS61" s="61">
        <f t="shared" si="51"/>
        <v>-7.3931844179310924E-2</v>
      </c>
      <c r="CT61" s="61">
        <f t="shared" si="52"/>
        <v>-1.2907383778880351E-2</v>
      </c>
      <c r="CU61" s="61">
        <f t="shared" si="53"/>
        <v>-0.15116551442612858</v>
      </c>
      <c r="CV61" s="61">
        <f t="shared" si="54"/>
        <v>-5.1157522946795708E-2</v>
      </c>
      <c r="CW61" s="61">
        <f t="shared" si="55"/>
        <v>-9.4004831674453282E-2</v>
      </c>
      <c r="CX61" s="61">
        <f t="shared" si="56"/>
        <v>-0.2111936160066108</v>
      </c>
    </row>
    <row r="62" spans="1:102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8"/>
        <v>0.36393427042723914</v>
      </c>
      <c r="L62" s="61">
        <f t="shared" si="29"/>
        <v>0.45407468754557306</v>
      </c>
      <c r="M62" s="61">
        <f t="shared" si="30"/>
        <v>0.51889456017521618</v>
      </c>
      <c r="N62" s="61">
        <f t="shared" si="31"/>
        <v>0.64635253414361382</v>
      </c>
      <c r="O62" s="61">
        <f t="shared" si="32"/>
        <v>0.92429391072007205</v>
      </c>
      <c r="P62" s="61">
        <f t="shared" si="33"/>
        <v>2.9075499630117143</v>
      </c>
      <c r="Q62" s="61">
        <f t="shared" si="34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5"/>
        <v>1.0673397752519225</v>
      </c>
      <c r="Z62" s="61">
        <f t="shared" si="36"/>
        <v>0.85196354161590249</v>
      </c>
      <c r="AA62" s="61">
        <f t="shared" si="37"/>
        <v>0.77161864781870149</v>
      </c>
      <c r="AB62" s="61">
        <f t="shared" si="38"/>
        <v>0.63390932432399327</v>
      </c>
      <c r="AC62" s="61">
        <f t="shared" si="39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58"/>
        <v>1.0673397752519225</v>
      </c>
      <c r="BH62" s="61">
        <f t="shared" si="59"/>
        <v>1.3117278042217708E-2</v>
      </c>
      <c r="BI62" s="61">
        <f t="shared" si="60"/>
        <v>0.39393552246490326</v>
      </c>
      <c r="BJ62" s="61">
        <f t="shared" si="61"/>
        <v>0.2765646808101449</v>
      </c>
      <c r="BK62" s="61">
        <f t="shared" si="62"/>
        <v>0.117778241856071</v>
      </c>
      <c r="BL62" s="61">
        <f t="shared" si="63"/>
        <v>0.12464214730412936</v>
      </c>
      <c r="BM62" s="61">
        <f t="shared" si="64"/>
        <v>0.27523079130093786</v>
      </c>
      <c r="BN62" s="61">
        <f t="shared" si="65"/>
        <v>3.644298509717793E-2</v>
      </c>
      <c r="BO62" s="61">
        <f t="shared" si="66"/>
        <v>0.14941926220687035</v>
      </c>
      <c r="BP62" s="61">
        <f t="shared" si="67"/>
        <v>4.1061813130106942E-2</v>
      </c>
      <c r="BQ62" s="61">
        <f t="shared" si="68"/>
        <v>0.2020976905323959</v>
      </c>
      <c r="BR62" s="61">
        <f t="shared" si="69"/>
        <v>6.6887004586626428E-2</v>
      </c>
      <c r="BS62" s="61">
        <f t="shared" si="57"/>
        <v>2.7645171925835044</v>
      </c>
      <c r="BT62" s="61">
        <f t="shared" si="41"/>
        <v>2.9569040393225388</v>
      </c>
      <c r="BV62" s="61">
        <f>+AS$1*(AS61-AS60)/$BE60</f>
        <v>0.44753223037648387</v>
      </c>
      <c r="BW62" s="61">
        <f t="shared" si="15"/>
        <v>8.1361591619583604E-3</v>
      </c>
      <c r="BX62" s="61">
        <f t="shared" si="16"/>
        <v>0.31999795760329569</v>
      </c>
      <c r="BY62" s="61">
        <f t="shared" si="17"/>
        <v>0.25661208180877332</v>
      </c>
      <c r="BZ62" s="61">
        <f t="shared" si="18"/>
        <v>0.21468534818563498</v>
      </c>
      <c r="CA62" s="61">
        <f t="shared" si="19"/>
        <v>0.21128917455260449</v>
      </c>
      <c r="CB62" s="61">
        <f t="shared" si="20"/>
        <v>0.37623740763906183</v>
      </c>
      <c r="CC62" s="61">
        <f t="shared" si="21"/>
        <v>2.8390771828417021E-2</v>
      </c>
      <c r="CD62" s="61">
        <f t="shared" si="22"/>
        <v>0.16470816490178042</v>
      </c>
      <c r="CE62" s="61">
        <f t="shared" si="23"/>
        <v>9.4813579864116537E-2</v>
      </c>
      <c r="CF62" s="61">
        <f t="shared" si="24"/>
        <v>0.40419388036833787</v>
      </c>
      <c r="CG62" s="61">
        <f t="shared" si="25"/>
        <v>8.5772503946964035E-2</v>
      </c>
      <c r="CH62" s="61">
        <f t="shared" si="42"/>
        <v>2.6123692602374287</v>
      </c>
      <c r="CI62" s="53">
        <f t="shared" si="43"/>
        <v>2.8767432063828702</v>
      </c>
      <c r="CK62" s="61">
        <f>+BG62-BV63</f>
        <v>0.59994536903385165</v>
      </c>
      <c r="CL62" s="61">
        <f t="shared" si="44"/>
        <v>4.9811188802593477E-3</v>
      </c>
      <c r="CM62" s="61">
        <f t="shared" si="45"/>
        <v>7.3937564861607574E-2</v>
      </c>
      <c r="CN62" s="61">
        <f t="shared" si="46"/>
        <v>1.9952599001371585E-2</v>
      </c>
      <c r="CO62" s="61">
        <f t="shared" si="47"/>
        <v>-9.690710632956398E-2</v>
      </c>
      <c r="CP62" s="61">
        <f t="shared" si="48"/>
        <v>-8.6647027248475131E-2</v>
      </c>
      <c r="CQ62" s="61">
        <f t="shared" si="49"/>
        <v>-0.10100661633812397</v>
      </c>
      <c r="CR62" s="61">
        <f t="shared" si="50"/>
        <v>8.0522132687609084E-3</v>
      </c>
      <c r="CS62" s="61">
        <f t="shared" si="51"/>
        <v>-1.5288902694910067E-2</v>
      </c>
      <c r="CT62" s="61">
        <f t="shared" si="52"/>
        <v>-5.3751766734009596E-2</v>
      </c>
      <c r="CU62" s="61">
        <f t="shared" si="53"/>
        <v>-0.20209618983594196</v>
      </c>
      <c r="CV62" s="61">
        <f t="shared" si="54"/>
        <v>-1.8885499360337607E-2</v>
      </c>
      <c r="CW62" s="61">
        <f t="shared" si="55"/>
        <v>0.15214793234607571</v>
      </c>
      <c r="CX62" s="61">
        <f t="shared" si="56"/>
        <v>8.016083293966858E-2</v>
      </c>
    </row>
    <row r="63" spans="1:102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8"/>
        <v>0.5240780714803156</v>
      </c>
      <c r="L63" s="61">
        <f t="shared" si="29"/>
        <v>0.64976972198544236</v>
      </c>
      <c r="M63" s="61">
        <f t="shared" si="30"/>
        <v>0.71947675848448844</v>
      </c>
      <c r="N63" s="61">
        <f t="shared" si="31"/>
        <v>0.90118480100954368</v>
      </c>
      <c r="O63" s="61">
        <f t="shared" si="32"/>
        <v>1.2753207581389516</v>
      </c>
      <c r="P63" s="61">
        <f t="shared" si="33"/>
        <v>4.0698301110987414</v>
      </c>
      <c r="Q63" s="61">
        <f t="shared" si="34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5"/>
        <v>1.7082754728766985</v>
      </c>
      <c r="Z63" s="61">
        <f t="shared" si="36"/>
        <v>1.3565090231908736</v>
      </c>
      <c r="AA63" s="61">
        <f t="shared" si="37"/>
        <v>1.2269141578676244</v>
      </c>
      <c r="AB63" s="61">
        <f t="shared" si="38"/>
        <v>1.0089942806997765</v>
      </c>
      <c r="AC63" s="61">
        <f t="shared" si="39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58"/>
        <v>1.7082754728766985</v>
      </c>
      <c r="BH63" s="61">
        <f t="shared" si="59"/>
        <v>9.9230784179669976E-2</v>
      </c>
      <c r="BI63" s="61">
        <f t="shared" si="60"/>
        <v>0.47692163419212219</v>
      </c>
      <c r="BJ63" s="61">
        <f t="shared" si="61"/>
        <v>0.23728900066084982</v>
      </c>
      <c r="BK63" s="61">
        <f t="shared" si="62"/>
        <v>0.14371664835815981</v>
      </c>
      <c r="BL63" s="61">
        <f t="shared" si="63"/>
        <v>2.7950226429308115E-2</v>
      </c>
      <c r="BM63" s="61">
        <f t="shared" si="64"/>
        <v>0.50841922033682574</v>
      </c>
      <c r="BN63" s="61">
        <f t="shared" si="65"/>
        <v>4.5259829791407934E-2</v>
      </c>
      <c r="BO63" s="61">
        <f t="shared" si="66"/>
        <v>0.28452425239188661</v>
      </c>
      <c r="BP63" s="61">
        <f t="shared" si="67"/>
        <v>4.5048707491207318E-2</v>
      </c>
      <c r="BQ63" s="61">
        <f t="shared" si="68"/>
        <v>0.26628104380110162</v>
      </c>
      <c r="BR63" s="61">
        <f t="shared" si="69"/>
        <v>0.10356851419681196</v>
      </c>
      <c r="BS63" s="61">
        <f t="shared" si="57"/>
        <v>3.9464853347060496</v>
      </c>
      <c r="BT63" s="61">
        <f t="shared" si="41"/>
        <v>4.2560040922534181</v>
      </c>
      <c r="BV63" s="61">
        <f>+AS$1*(AS62-AS61)/$BE61</f>
        <v>0.46739440621807088</v>
      </c>
      <c r="BW63" s="61">
        <f t="shared" si="15"/>
        <v>8.2310824377326522E-2</v>
      </c>
      <c r="BX63" s="61">
        <f t="shared" si="16"/>
        <v>0.36918746014110349</v>
      </c>
      <c r="BY63" s="61">
        <f t="shared" si="17"/>
        <v>0.26488247634280082</v>
      </c>
      <c r="BZ63" s="61">
        <f t="shared" si="18"/>
        <v>0.26292692660927314</v>
      </c>
      <c r="CA63" s="61">
        <f t="shared" si="19"/>
        <v>4.0977262954237904E-2</v>
      </c>
      <c r="CB63" s="61">
        <f t="shared" si="20"/>
        <v>0.85889008478179829</v>
      </c>
      <c r="CC63" s="61">
        <f t="shared" si="21"/>
        <v>4.6244839004652899E-2</v>
      </c>
      <c r="CD63" s="61">
        <f t="shared" si="22"/>
        <v>0.40024538498172824</v>
      </c>
      <c r="CE63" s="61">
        <f t="shared" si="23"/>
        <v>0.10322206446805847</v>
      </c>
      <c r="CF63" s="61">
        <f t="shared" si="24"/>
        <v>0.45805035704393726</v>
      </c>
      <c r="CG63" s="61">
        <f t="shared" si="25"/>
        <v>0.13432836176033308</v>
      </c>
      <c r="CH63" s="61">
        <f t="shared" si="42"/>
        <v>3.4886604486833215</v>
      </c>
      <c r="CI63" s="53">
        <f t="shared" si="43"/>
        <v>3.9704567705847627</v>
      </c>
      <c r="CK63" s="61">
        <f>+BG63-BV64</f>
        <v>0.96509179519503063</v>
      </c>
      <c r="CL63" s="61">
        <f t="shared" si="44"/>
        <v>1.6919959802343454E-2</v>
      </c>
      <c r="CM63" s="61">
        <f t="shared" si="45"/>
        <v>0.10773417405101871</v>
      </c>
      <c r="CN63" s="61">
        <f t="shared" si="46"/>
        <v>-2.7593475681951002E-2</v>
      </c>
      <c r="CO63" s="61">
        <f t="shared" si="47"/>
        <v>-0.11921027825111333</v>
      </c>
      <c r="CP63" s="61">
        <f t="shared" si="48"/>
        <v>-1.3027036524929789E-2</v>
      </c>
      <c r="CQ63" s="61">
        <f t="shared" si="49"/>
        <v>-0.35047086444497255</v>
      </c>
      <c r="CR63" s="61">
        <f t="shared" si="50"/>
        <v>-9.8500921324496532E-4</v>
      </c>
      <c r="CS63" s="61">
        <f t="shared" si="51"/>
        <v>-0.11572113258984162</v>
      </c>
      <c r="CT63" s="61">
        <f t="shared" si="52"/>
        <v>-5.8173356976851151E-2</v>
      </c>
      <c r="CU63" s="61">
        <f t="shared" si="53"/>
        <v>-0.19176931324283564</v>
      </c>
      <c r="CV63" s="61">
        <f t="shared" si="54"/>
        <v>-3.0759847563521125E-2</v>
      </c>
      <c r="CW63" s="61">
        <f t="shared" si="55"/>
        <v>0.45782488602272808</v>
      </c>
      <c r="CX63" s="61">
        <f t="shared" si="56"/>
        <v>0.28554732166865548</v>
      </c>
    </row>
    <row r="64" spans="1:102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8"/>
        <v>0.51987718834328434</v>
      </c>
      <c r="L64" s="61">
        <f t="shared" si="29"/>
        <v>0.65072896503851541</v>
      </c>
      <c r="M64" s="61">
        <f t="shared" si="30"/>
        <v>0.74417007923292233</v>
      </c>
      <c r="N64" s="61">
        <f t="shared" si="31"/>
        <v>0.9314578352084506</v>
      </c>
      <c r="O64" s="61">
        <f t="shared" si="32"/>
        <v>1.3404490649286029</v>
      </c>
      <c r="P64" s="61">
        <f t="shared" si="33"/>
        <v>4.1866831327517762</v>
      </c>
      <c r="Q64" s="61">
        <f t="shared" si="34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5"/>
        <v>1.6444480427872856</v>
      </c>
      <c r="Z64" s="61">
        <f t="shared" si="36"/>
        <v>1.3354616638283727</v>
      </c>
      <c r="AA64" s="61">
        <f t="shared" si="37"/>
        <v>1.2265037009350142</v>
      </c>
      <c r="AB64" s="61">
        <f t="shared" si="38"/>
        <v>1.0178644526657672</v>
      </c>
      <c r="AC64" s="61">
        <f t="shared" si="39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58"/>
        <v>1.6444480427872856</v>
      </c>
      <c r="BH64" s="61">
        <f t="shared" si="59"/>
        <v>3.3602258439900293E-2</v>
      </c>
      <c r="BI64" s="61">
        <f t="shared" si="60"/>
        <v>0.46016809502584555</v>
      </c>
      <c r="BJ64" s="61">
        <f t="shared" si="61"/>
        <v>0.23188858443049781</v>
      </c>
      <c r="BK64" s="61">
        <f t="shared" si="62"/>
        <v>0.16046002336954399</v>
      </c>
      <c r="BL64" s="61">
        <f t="shared" si="63"/>
        <v>0.18384367376144486</v>
      </c>
      <c r="BM64" s="61">
        <f t="shared" si="64"/>
        <v>0.3222904441922439</v>
      </c>
      <c r="BN64" s="61">
        <f t="shared" si="65"/>
        <v>0.26278155191490499</v>
      </c>
      <c r="BO64" s="61">
        <f t="shared" si="66"/>
        <v>0.28108789223866992</v>
      </c>
      <c r="BP64" s="61">
        <f t="shared" si="67"/>
        <v>5.1588765071664613E-2</v>
      </c>
      <c r="BQ64" s="61">
        <f t="shared" si="68"/>
        <v>0.23873552425648686</v>
      </c>
      <c r="BR64" s="61">
        <f t="shared" si="69"/>
        <v>0.1344764097265283</v>
      </c>
      <c r="BS64" s="61">
        <f t="shared" si="57"/>
        <v>4.0053712652150164</v>
      </c>
      <c r="BT64" s="61">
        <f t="shared" si="41"/>
        <v>4.2143504227394324</v>
      </c>
      <c r="BV64" s="61">
        <f>+AS$1*(AS63-AS62)/$BE62</f>
        <v>0.74318367768166782</v>
      </c>
      <c r="BW64" s="61">
        <f t="shared" si="15"/>
        <v>2.7148856786414845E-2</v>
      </c>
      <c r="BX64" s="61">
        <f t="shared" si="16"/>
        <v>0.36460640494951929</v>
      </c>
      <c r="BY64" s="61">
        <f t="shared" si="17"/>
        <v>0.21296019606348635</v>
      </c>
      <c r="BZ64" s="61">
        <f t="shared" si="18"/>
        <v>0.29455651321251136</v>
      </c>
      <c r="CA64" s="61">
        <f t="shared" si="19"/>
        <v>0.38102486762171689</v>
      </c>
      <c r="CB64" s="61">
        <f t="shared" si="20"/>
        <v>0.47591249151030851</v>
      </c>
      <c r="CC64" s="61">
        <f t="shared" si="21"/>
        <v>0.2670108617727936</v>
      </c>
      <c r="CD64" s="61">
        <f t="shared" si="22"/>
        <v>0.37592171559123644</v>
      </c>
      <c r="CE64" s="61">
        <f t="shared" si="23"/>
        <v>0.12356816572988795</v>
      </c>
      <c r="CF64" s="61">
        <f t="shared" si="24"/>
        <v>0.45447686423508726</v>
      </c>
      <c r="CG64" s="61">
        <f t="shared" si="25"/>
        <v>0.19361089288939073</v>
      </c>
      <c r="CH64" s="61">
        <f t="shared" si="42"/>
        <v>3.9139815080440212</v>
      </c>
      <c r="CI64" s="53">
        <f t="shared" si="43"/>
        <v>4.1772100764040587</v>
      </c>
      <c r="CK64" s="61">
        <f>+BG64-BV65</f>
        <v>0.8825682143617849</v>
      </c>
      <c r="CL64" s="61">
        <f t="shared" si="44"/>
        <v>6.4534016534854473E-3</v>
      </c>
      <c r="CM64" s="61">
        <f t="shared" si="45"/>
        <v>9.5561690076326256E-2</v>
      </c>
      <c r="CN64" s="61">
        <f t="shared" si="46"/>
        <v>1.8928388367011467E-2</v>
      </c>
      <c r="CO64" s="61">
        <f t="shared" si="47"/>
        <v>-0.13409648984296738</v>
      </c>
      <c r="CP64" s="61">
        <f t="shared" si="48"/>
        <v>-0.19718119386027202</v>
      </c>
      <c r="CQ64" s="61">
        <f t="shared" si="49"/>
        <v>-0.15362204731806461</v>
      </c>
      <c r="CR64" s="61">
        <f t="shared" si="50"/>
        <v>-4.2293098578886079E-3</v>
      </c>
      <c r="CS64" s="61">
        <f t="shared" si="51"/>
        <v>-9.4833823352566515E-2</v>
      </c>
      <c r="CT64" s="61">
        <f t="shared" si="52"/>
        <v>-7.1979400658223336E-2</v>
      </c>
      <c r="CU64" s="61">
        <f t="shared" si="53"/>
        <v>-0.2157413399786004</v>
      </c>
      <c r="CV64" s="61">
        <f t="shared" si="54"/>
        <v>-5.9134483162862433E-2</v>
      </c>
      <c r="CW64" s="61">
        <f t="shared" si="55"/>
        <v>9.1389757170995178E-2</v>
      </c>
      <c r="CX64" s="61">
        <f t="shared" si="56"/>
        <v>3.7140346335373664E-2</v>
      </c>
    </row>
    <row r="65" spans="1:102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8"/>
        <v>0.64739529432511078</v>
      </c>
      <c r="L65" s="61">
        <f t="shared" si="29"/>
        <v>0.79444929278635712</v>
      </c>
      <c r="M65" s="61">
        <f t="shared" si="30"/>
        <v>0.89270721583235302</v>
      </c>
      <c r="N65" s="61">
        <f t="shared" si="31"/>
        <v>1.0960015044090696</v>
      </c>
      <c r="O65" s="61">
        <f t="shared" si="32"/>
        <v>1.5111527145520449</v>
      </c>
      <c r="P65" s="61">
        <f t="shared" si="33"/>
        <v>4.9417060219049356</v>
      </c>
      <c r="Q65" s="61">
        <f t="shared" si="34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5"/>
        <v>2.4022051586769941</v>
      </c>
      <c r="Z65" s="61">
        <f t="shared" si="36"/>
        <v>1.9766971989861364</v>
      </c>
      <c r="AA65" s="61">
        <f t="shared" si="37"/>
        <v>1.8275547612632541</v>
      </c>
      <c r="AB65" s="61">
        <f t="shared" si="38"/>
        <v>1.5297473362441567</v>
      </c>
      <c r="AC65" s="61">
        <f t="shared" si="39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58"/>
        <v>2.4022051586769941</v>
      </c>
      <c r="BH65" s="61">
        <f t="shared" si="59"/>
        <v>6.2485168081907419E-2</v>
      </c>
      <c r="BI65" s="61">
        <f t="shared" si="60"/>
        <v>0.46948311918402241</v>
      </c>
      <c r="BJ65" s="61">
        <f t="shared" si="61"/>
        <v>0.30876503867706434</v>
      </c>
      <c r="BK65" s="61">
        <f t="shared" si="62"/>
        <v>0.18912086489478891</v>
      </c>
      <c r="BL65" s="61">
        <f t="shared" si="63"/>
        <v>0.17906234647199265</v>
      </c>
      <c r="BM65" s="61">
        <f t="shared" si="64"/>
        <v>0.58032986346596882</v>
      </c>
      <c r="BN65" s="61">
        <f t="shared" si="65"/>
        <v>6.671331507775026E-2</v>
      </c>
      <c r="BO65" s="61">
        <f t="shared" si="66"/>
        <v>0.24492035072651636</v>
      </c>
      <c r="BP65" s="61">
        <f t="shared" si="67"/>
        <v>5.7780884834267188E-2</v>
      </c>
      <c r="BQ65" s="61">
        <f t="shared" si="68"/>
        <v>0.20055568450724093</v>
      </c>
      <c r="BR65" s="61">
        <f t="shared" si="69"/>
        <v>0.13874445671912911</v>
      </c>
      <c r="BS65" s="61">
        <f t="shared" si="57"/>
        <v>4.9001662513176436</v>
      </c>
      <c r="BT65" s="61">
        <f t="shared" si="41"/>
        <v>5.2466747933797242</v>
      </c>
      <c r="BV65" s="61">
        <f>+AS$1*(AS64-AS63)/$BE63</f>
        <v>0.76187982842550073</v>
      </c>
      <c r="BW65" s="61">
        <f t="shared" si="15"/>
        <v>5.0669129560135334E-2</v>
      </c>
      <c r="BX65" s="61">
        <f t="shared" si="16"/>
        <v>0.37569023606677421</v>
      </c>
      <c r="BY65" s="61">
        <f t="shared" si="17"/>
        <v>0.33614691847368744</v>
      </c>
      <c r="BZ65" s="61">
        <f t="shared" si="18"/>
        <v>0.3346733311499786</v>
      </c>
      <c r="CA65" s="61">
        <f t="shared" si="19"/>
        <v>0.30642377404570065</v>
      </c>
      <c r="CB65" s="61">
        <f t="shared" si="20"/>
        <v>0.83332853130744988</v>
      </c>
      <c r="CC65" s="61">
        <f t="shared" si="21"/>
        <v>5.5635685400328545E-2</v>
      </c>
      <c r="CD65" s="61">
        <f t="shared" si="22"/>
        <v>0.29928666687585792</v>
      </c>
      <c r="CE65" s="61">
        <f t="shared" si="23"/>
        <v>0.12483141575151846</v>
      </c>
      <c r="CF65" s="61">
        <f t="shared" si="24"/>
        <v>0.35071005988299686</v>
      </c>
      <c r="CG65" s="61">
        <f t="shared" si="25"/>
        <v>0.18999469800935787</v>
      </c>
      <c r="CH65" s="61">
        <f t="shared" si="42"/>
        <v>4.019270274949287</v>
      </c>
      <c r="CI65" s="53">
        <f t="shared" si="43"/>
        <v>4.7095985009340868</v>
      </c>
      <c r="CK65" s="61">
        <f>+BG65-BV66</f>
        <v>1.2379527752449124</v>
      </c>
      <c r="CL65" s="61">
        <f t="shared" si="44"/>
        <v>1.1816038521772085E-2</v>
      </c>
      <c r="CM65" s="61">
        <f t="shared" si="45"/>
        <v>9.3792883117248205E-2</v>
      </c>
      <c r="CN65" s="61">
        <f t="shared" si="46"/>
        <v>-2.7381879796623099E-2</v>
      </c>
      <c r="CO65" s="61">
        <f t="shared" si="47"/>
        <v>-0.14555246625518969</v>
      </c>
      <c r="CP65" s="61">
        <f t="shared" si="48"/>
        <v>-0.127361427573708</v>
      </c>
      <c r="CQ65" s="61">
        <f t="shared" si="49"/>
        <v>-0.25299866784148106</v>
      </c>
      <c r="CR65" s="61">
        <f t="shared" si="50"/>
        <v>1.1077629677421715E-2</v>
      </c>
      <c r="CS65" s="61">
        <f t="shared" si="51"/>
        <v>-5.4366316149341565E-2</v>
      </c>
      <c r="CT65" s="61">
        <f t="shared" si="52"/>
        <v>-6.7050530917251272E-2</v>
      </c>
      <c r="CU65" s="61">
        <f t="shared" si="53"/>
        <v>-0.15015437537575593</v>
      </c>
      <c r="CV65" s="61">
        <f t="shared" si="54"/>
        <v>-5.125024129022876E-2</v>
      </c>
      <c r="CW65" s="61">
        <f t="shared" si="55"/>
        <v>0.88089597636835659</v>
      </c>
      <c r="CX65" s="61">
        <f t="shared" si="56"/>
        <v>0.53707629244563737</v>
      </c>
    </row>
    <row r="66" spans="1:102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8"/>
        <v>0.7517362697621307</v>
      </c>
      <c r="L66" s="61">
        <f t="shared" si="29"/>
        <v>0.92201914339778857</v>
      </c>
      <c r="M66" s="61">
        <f t="shared" si="30"/>
        <v>1.0308741711972946</v>
      </c>
      <c r="N66" s="61">
        <f t="shared" si="31"/>
        <v>1.2800612474218933</v>
      </c>
      <c r="O66" s="61">
        <f t="shared" si="32"/>
        <v>1.7991207420500011</v>
      </c>
      <c r="P66" s="61">
        <f t="shared" si="33"/>
        <v>5.7838115738291087</v>
      </c>
      <c r="Q66" s="61">
        <f t="shared" si="34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5"/>
        <v>2.4135325785617083</v>
      </c>
      <c r="Z66" s="61">
        <f t="shared" si="36"/>
        <v>1.9149308337096222</v>
      </c>
      <c r="AA66" s="61">
        <f t="shared" si="37"/>
        <v>1.7290759723566733</v>
      </c>
      <c r="AB66" s="61">
        <f t="shared" si="38"/>
        <v>1.4252720864232593</v>
      </c>
      <c r="AC66" s="61">
        <f t="shared" si="39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58"/>
        <v>2.4135325785617083</v>
      </c>
      <c r="BH66" s="61">
        <f t="shared" si="59"/>
        <v>8.8251103470829623E-2</v>
      </c>
      <c r="BI66" s="61">
        <f t="shared" si="60"/>
        <v>0.58474990641533453</v>
      </c>
      <c r="BJ66" s="61">
        <f t="shared" si="61"/>
        <v>0.898739725481143</v>
      </c>
      <c r="BK66" s="61">
        <f t="shared" si="62"/>
        <v>0.18101231583186672</v>
      </c>
      <c r="BL66" s="61">
        <f t="shared" si="63"/>
        <v>0.2240048303561579</v>
      </c>
      <c r="BM66" s="61">
        <f t="shared" si="64"/>
        <v>0.6508727154371432</v>
      </c>
      <c r="BN66" s="61">
        <f t="shared" si="65"/>
        <v>0.14953339694537751</v>
      </c>
      <c r="BO66" s="61">
        <f t="shared" si="66"/>
        <v>0.27681022347849521</v>
      </c>
      <c r="BP66" s="61">
        <f t="shared" si="67"/>
        <v>6.4537826735386855E-2</v>
      </c>
      <c r="BQ66" s="61">
        <f t="shared" si="68"/>
        <v>0.23072656117183035</v>
      </c>
      <c r="BR66" s="61">
        <f t="shared" si="69"/>
        <v>0.17192798962143024</v>
      </c>
      <c r="BS66" s="61">
        <f t="shared" si="57"/>
        <v>5.9346991735067043</v>
      </c>
      <c r="BT66" s="61">
        <f t="shared" si="41"/>
        <v>6.074632990667439</v>
      </c>
      <c r="BV66" s="61">
        <f>+AS$1*(AS65-AS64)/$BE64</f>
        <v>1.1642523834320817</v>
      </c>
      <c r="BW66" s="61">
        <f t="shared" si="15"/>
        <v>7.6560160826524559E-2</v>
      </c>
      <c r="BX66" s="61">
        <f t="shared" si="16"/>
        <v>0.46203280851748046</v>
      </c>
      <c r="BY66" s="61">
        <f t="shared" si="17"/>
        <v>0.88266865449913512</v>
      </c>
      <c r="BZ66" s="61">
        <f t="shared" si="18"/>
        <v>0.31421276555663141</v>
      </c>
      <c r="CA66" s="61">
        <f t="shared" si="19"/>
        <v>0.4413943742981325</v>
      </c>
      <c r="CB66" s="61">
        <f t="shared" si="20"/>
        <v>0.91470132549886041</v>
      </c>
      <c r="CC66" s="61">
        <f t="shared" si="21"/>
        <v>0.12405703291942115</v>
      </c>
      <c r="CD66" s="61">
        <f t="shared" si="22"/>
        <v>0.36113798496216015</v>
      </c>
      <c r="CE66" s="61">
        <f t="shared" si="23"/>
        <v>0.17292726082793614</v>
      </c>
      <c r="CF66" s="61">
        <f t="shared" si="24"/>
        <v>0.45335944170089321</v>
      </c>
      <c r="CG66" s="61">
        <f t="shared" si="25"/>
        <v>0.24852632624460982</v>
      </c>
      <c r="CH66" s="61">
        <f t="shared" si="42"/>
        <v>5.6158305192838673</v>
      </c>
      <c r="CI66" s="53">
        <f t="shared" si="43"/>
        <v>5.6194998092775617</v>
      </c>
      <c r="CK66" s="61">
        <f>+BG66-BV67</f>
        <v>1.3707995771022481</v>
      </c>
      <c r="CL66" s="61">
        <f t="shared" si="44"/>
        <v>1.1690942644305063E-2</v>
      </c>
      <c r="CM66" s="61">
        <f t="shared" si="45"/>
        <v>0.12271709789785407</v>
      </c>
      <c r="CN66" s="61">
        <f t="shared" si="46"/>
        <v>1.6071070982007885E-2</v>
      </c>
      <c r="CO66" s="61">
        <f t="shared" si="47"/>
        <v>-0.13320044972476469</v>
      </c>
      <c r="CP66" s="61">
        <f t="shared" si="48"/>
        <v>-0.2173895439419746</v>
      </c>
      <c r="CQ66" s="61">
        <f t="shared" si="49"/>
        <v>-0.26382861006171721</v>
      </c>
      <c r="CR66" s="61">
        <f t="shared" si="50"/>
        <v>2.5476364025956363E-2</v>
      </c>
      <c r="CS66" s="61">
        <f t="shared" si="51"/>
        <v>-8.4327761483664943E-2</v>
      </c>
      <c r="CT66" s="61">
        <f t="shared" si="52"/>
        <v>-0.10838943409254928</v>
      </c>
      <c r="CU66" s="61">
        <f t="shared" si="53"/>
        <v>-0.22263288052906285</v>
      </c>
      <c r="CV66" s="61">
        <f t="shared" si="54"/>
        <v>-7.659833662317958E-2</v>
      </c>
      <c r="CW66" s="61">
        <f t="shared" si="55"/>
        <v>0.31886865422283694</v>
      </c>
      <c r="CX66" s="61">
        <f t="shared" si="56"/>
        <v>0.45513318138987735</v>
      </c>
    </row>
    <row r="67" spans="1:102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8"/>
        <v>0.74700847789802216</v>
      </c>
      <c r="L67" s="61">
        <f t="shared" si="29"/>
        <v>0.92915711812646407</v>
      </c>
      <c r="M67" s="61">
        <f t="shared" si="30"/>
        <v>1.0558087263705802</v>
      </c>
      <c r="N67" s="61">
        <f t="shared" si="31"/>
        <v>1.326693367216272</v>
      </c>
      <c r="O67" s="61">
        <f t="shared" si="32"/>
        <v>1.9053073902441917</v>
      </c>
      <c r="P67" s="61">
        <f t="shared" si="33"/>
        <v>5.9639750798555298</v>
      </c>
      <c r="Q67" s="61">
        <f t="shared" si="34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5"/>
        <v>2.2652809155862839</v>
      </c>
      <c r="Z67" s="61">
        <f t="shared" si="36"/>
        <v>1.8179033428231761</v>
      </c>
      <c r="AA67" s="61">
        <f t="shared" si="37"/>
        <v>1.6564350671794326</v>
      </c>
      <c r="AB67" s="61">
        <f t="shared" si="38"/>
        <v>1.3786279427838806</v>
      </c>
      <c r="AC67" s="61">
        <f t="shared" si="39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0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1">+H67</f>
        <v>706.4527587890625</v>
      </c>
      <c r="BG67" s="61">
        <f t="shared" si="58"/>
        <v>2.2652809155862839</v>
      </c>
      <c r="BH67" s="61">
        <f t="shared" si="59"/>
        <v>7.5929470679095667E-2</v>
      </c>
      <c r="BI67" s="61">
        <f t="shared" si="60"/>
        <v>0.65429260130770317</v>
      </c>
      <c r="BJ67" s="61">
        <f t="shared" si="61"/>
        <v>0.53121855911427207</v>
      </c>
      <c r="BK67" s="61">
        <f t="shared" si="62"/>
        <v>0.22628126682223182</v>
      </c>
      <c r="BL67" s="61">
        <f t="shared" si="63"/>
        <v>0.29054705188319924</v>
      </c>
      <c r="BM67" s="61">
        <f t="shared" si="64"/>
        <v>0.57663082481905215</v>
      </c>
      <c r="BN67" s="61">
        <f t="shared" si="65"/>
        <v>0.16901155610643409</v>
      </c>
      <c r="BO67" s="61">
        <f t="shared" si="66"/>
        <v>0.37476853060794935</v>
      </c>
      <c r="BP67" s="61">
        <f t="shared" si="67"/>
        <v>6.8855017667621282E-2</v>
      </c>
      <c r="BQ67" s="61">
        <f t="shared" si="68"/>
        <v>0.31226942470218372</v>
      </c>
      <c r="BR67" s="61">
        <f t="shared" si="69"/>
        <v>0.1697266090852759</v>
      </c>
      <c r="BS67" s="61">
        <f t="shared" si="57"/>
        <v>5.7148118283813014</v>
      </c>
      <c r="BT67" s="61">
        <f t="shared" si="41"/>
        <v>6.0198810771501243</v>
      </c>
      <c r="BV67" s="61">
        <f>+AS$1*(AS66-AS65)/$BE65</f>
        <v>1.0427330014594602</v>
      </c>
      <c r="BW67" s="61">
        <f t="shared" si="15"/>
        <v>6.4668309727148335E-2</v>
      </c>
      <c r="BX67" s="61">
        <f t="shared" si="16"/>
        <v>0.50019949547658926</v>
      </c>
      <c r="BY67" s="61">
        <f t="shared" si="17"/>
        <v>0.54126040375123985</v>
      </c>
      <c r="BZ67" s="61">
        <f t="shared" si="18"/>
        <v>0.40080642599165589</v>
      </c>
      <c r="CA67" s="61">
        <f t="shared" si="19"/>
        <v>0.55117232515352499</v>
      </c>
      <c r="CB67" s="61">
        <f t="shared" si="20"/>
        <v>0.91326745164269818</v>
      </c>
      <c r="CC67" s="61">
        <f t="shared" si="21"/>
        <v>0.15875294683773591</v>
      </c>
      <c r="CD67" s="61">
        <f t="shared" si="22"/>
        <v>0.50531835009930226</v>
      </c>
      <c r="CE67" s="61">
        <f t="shared" si="23"/>
        <v>0.16043530145006529</v>
      </c>
      <c r="CF67" s="61">
        <f t="shared" si="24"/>
        <v>0.59264225360862421</v>
      </c>
      <c r="CG67" s="61">
        <f t="shared" si="25"/>
        <v>0.22616068860190369</v>
      </c>
      <c r="CH67" s="61">
        <f t="shared" si="42"/>
        <v>5.6574169537999479</v>
      </c>
      <c r="CI67" s="53">
        <f t="shared" si="43"/>
        <v>5.9604311389875653</v>
      </c>
      <c r="CK67" s="61">
        <f>+BG67-BV68</f>
        <v>1.2312118563636385</v>
      </c>
      <c r="CL67" s="61">
        <f t="shared" si="44"/>
        <v>1.1261160951947333E-2</v>
      </c>
      <c r="CM67" s="61">
        <f t="shared" si="45"/>
        <v>0.15409310583111391</v>
      </c>
      <c r="CN67" s="61">
        <f t="shared" si="46"/>
        <v>-1.0041844636967778E-2</v>
      </c>
      <c r="CO67" s="61">
        <f t="shared" si="47"/>
        <v>-0.17452515916942407</v>
      </c>
      <c r="CP67" s="61">
        <f t="shared" si="48"/>
        <v>-0.26062527327032575</v>
      </c>
      <c r="CQ67" s="61">
        <f t="shared" si="49"/>
        <v>-0.33663662682364603</v>
      </c>
      <c r="CR67" s="61">
        <f t="shared" si="50"/>
        <v>1.0258609268698177E-2</v>
      </c>
      <c r="CS67" s="61">
        <f t="shared" si="51"/>
        <v>-0.13054981949135291</v>
      </c>
      <c r="CT67" s="61">
        <f t="shared" si="52"/>
        <v>-9.1580283782444011E-2</v>
      </c>
      <c r="CU67" s="61">
        <f t="shared" si="53"/>
        <v>-0.2803728289064405</v>
      </c>
      <c r="CV67" s="61">
        <f t="shared" si="54"/>
        <v>-5.6434079516627794E-2</v>
      </c>
      <c r="CW67" s="61">
        <f t="shared" si="55"/>
        <v>5.7394874581353506E-2</v>
      </c>
      <c r="CX67" s="61">
        <f t="shared" si="56"/>
        <v>5.9449938162559057E-2</v>
      </c>
    </row>
    <row r="68" spans="1:102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8"/>
        <v>0.68410592965375205</v>
      </c>
      <c r="L68" s="61">
        <f t="shared" si="29"/>
        <v>0.85639551706284989</v>
      </c>
      <c r="M68" s="61">
        <f t="shared" si="30"/>
        <v>0.97077592941708424</v>
      </c>
      <c r="N68" s="61">
        <f t="shared" si="31"/>
        <v>1.2176734739037014</v>
      </c>
      <c r="O68" s="61">
        <f t="shared" si="32"/>
        <v>1.7375490002706457</v>
      </c>
      <c r="P68" s="61">
        <f t="shared" si="33"/>
        <v>5.4664998503080326</v>
      </c>
      <c r="Q68" s="61">
        <f t="shared" si="34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5"/>
        <v>1.971010691753843</v>
      </c>
      <c r="Z68" s="61">
        <f t="shared" si="36"/>
        <v>1.577198008184364</v>
      </c>
      <c r="AA68" s="61">
        <f t="shared" si="37"/>
        <v>1.4345918368418287</v>
      </c>
      <c r="AB68" s="61">
        <f t="shared" si="38"/>
        <v>1.1903925256509658</v>
      </c>
      <c r="AC68" s="61">
        <f t="shared" si="39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0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1"/>
        <v>744.85418701171875</v>
      </c>
      <c r="BG68" s="61">
        <f t="shared" ref="BG68:BG76" si="72">+AE$1*(AE68-AE67)/$AQ67</f>
        <v>1.971010691753843</v>
      </c>
      <c r="BH68" s="61">
        <f t="shared" ref="BH68:BH76" si="73">+AF$1*(AF68-AF67)/$AQ67</f>
        <v>0.11169344006327407</v>
      </c>
      <c r="BI68" s="61">
        <f t="shared" ref="BI68:BI76" si="74">+AG$1*(AG68-AG67)/$AQ67</f>
        <v>0.55285206381617258</v>
      </c>
      <c r="BJ68" s="61">
        <f t="shared" ref="BJ68:BJ76" si="75">+AH$1*(AH68-AH67)/$AQ67</f>
        <v>0.46556023191808976</v>
      </c>
      <c r="BK68" s="61">
        <f t="shared" ref="BK68:BK76" si="76">+AI$1*(AI68-AI67)/$AQ67</f>
        <v>0.22101002847006335</v>
      </c>
      <c r="BL68" s="61">
        <f t="shared" ref="BL68:BL76" si="77">+AJ$1*(AJ68-AJ67)/$AQ67</f>
        <v>0.28360322681999639</v>
      </c>
      <c r="BM68" s="61">
        <f t="shared" ref="BM68:BM76" si="78">+AK$1*(AK68-AK67)/$AQ67</f>
        <v>0.67629403657847742</v>
      </c>
      <c r="BN68" s="61">
        <f t="shared" ref="BN68:BN76" si="79">+AL$1*(AL68-AL67)/$AQ67</f>
        <v>0.14679405652975056</v>
      </c>
      <c r="BO68" s="61">
        <f t="shared" ref="BO68:BO76" si="80">+AM$1*(AM68-AM67)/$AQ67</f>
        <v>0.37602984820849811</v>
      </c>
      <c r="BP68" s="61">
        <f t="shared" ref="BP68:BP76" si="81">+AN$1*(AN68-AN67)/$AQ67</f>
        <v>5.4932448951371275E-2</v>
      </c>
      <c r="BQ68" s="61">
        <f t="shared" ref="BQ68:BQ76" si="82">+AO$1*(AO68-AO67)/$AQ67</f>
        <v>0.25880664835753975</v>
      </c>
      <c r="BR68" s="61">
        <f t="shared" ref="BR68:BR76" si="83">+AP$1*(AP68-AP67)/$AQ67</f>
        <v>0.14804341650024716</v>
      </c>
      <c r="BS68" s="61">
        <f t="shared" si="57"/>
        <v>5.266630137967323</v>
      </c>
      <c r="BT68" s="61">
        <f t="shared" si="41"/>
        <v>5.5100648156881205</v>
      </c>
      <c r="BV68" s="61">
        <f>+AS$1*(AS67-AS66)/$BE66</f>
        <v>1.0340690592226454</v>
      </c>
      <c r="BW68" s="61">
        <f t="shared" ref="BW68:BW76" si="84">+AT$1*(AT68-AT67)/$BE67</f>
        <v>9.0415028961384092E-2</v>
      </c>
      <c r="BX68" s="61">
        <f t="shared" ref="BX68:BX76" si="85">+AU$1*(AU68-AU67)/$BE67</f>
        <v>0.45312041067693909</v>
      </c>
      <c r="BY68" s="61">
        <f t="shared" ref="BY68:BY76" si="86">+AV$1*(AV68-AV67)/$BE67</f>
        <v>0.36969352290037039</v>
      </c>
      <c r="BZ68" s="61">
        <f t="shared" ref="BZ68:BZ76" si="87">+AW$1*(AW68-AW67)/$BE67</f>
        <v>0.3897944092815126</v>
      </c>
      <c r="CA68" s="61">
        <f t="shared" ref="CA68:CA76" si="88">+AX$1*(AX68-AX67)/$BE67</f>
        <v>0.53627374340718925</v>
      </c>
      <c r="CB68" s="61">
        <f t="shared" ref="CB68:CB76" si="89">+AY$1*(AY68-AY67)/$BE67</f>
        <v>1.027470379415649</v>
      </c>
      <c r="CC68" s="61">
        <f t="shared" ref="CC68:CC76" si="90">+AZ$1*(AZ68-AZ67)/$BE67</f>
        <v>0.12903494477639163</v>
      </c>
      <c r="CD68" s="61">
        <f t="shared" ref="CD68:CD76" si="91">+BA$1*(BA68-BA67)/$BE67</f>
        <v>0.46996342054806473</v>
      </c>
      <c r="CE68" s="61">
        <f t="shared" ref="CE68:CE76" si="92">+BB$1*(BB68-BB67)/$BE67</f>
        <v>0.14314266681722804</v>
      </c>
      <c r="CF68" s="61">
        <f t="shared" ref="CF68:CF76" si="93">+BC$1*(BC68-BC67)/$BE67</f>
        <v>0.45494774637841995</v>
      </c>
      <c r="CG68" s="61">
        <f t="shared" ref="CG68:CG76" si="94">+BD$1*(BD68-BD67)/$BE67</f>
        <v>0.1977347629053586</v>
      </c>
      <c r="CH68" s="61">
        <f t="shared" si="42"/>
        <v>5.2956600952911526</v>
      </c>
      <c r="CI68" s="53">
        <f t="shared" si="43"/>
        <v>5.4358097898124846</v>
      </c>
      <c r="CK68" s="61">
        <f>+BG68-BV69</f>
        <v>1.0813836617256039</v>
      </c>
      <c r="CL68" s="61">
        <f t="shared" si="44"/>
        <v>2.127841110188998E-2</v>
      </c>
      <c r="CM68" s="61">
        <f t="shared" si="45"/>
        <v>9.9731653139233489E-2</v>
      </c>
      <c r="CN68" s="61">
        <f t="shared" si="46"/>
        <v>9.5866709017719376E-2</v>
      </c>
      <c r="CO68" s="61">
        <f t="shared" si="47"/>
        <v>-0.16878438081144925</v>
      </c>
      <c r="CP68" s="61">
        <f t="shared" si="48"/>
        <v>-0.25267051658719286</v>
      </c>
      <c r="CQ68" s="61">
        <f t="shared" si="49"/>
        <v>-0.35117634283717158</v>
      </c>
      <c r="CR68" s="61">
        <f t="shared" si="50"/>
        <v>1.7759111753358925E-2</v>
      </c>
      <c r="CS68" s="61">
        <f t="shared" si="51"/>
        <v>-9.3933572339566618E-2</v>
      </c>
      <c r="CT68" s="61">
        <f t="shared" si="52"/>
        <v>-8.8210217865856755E-2</v>
      </c>
      <c r="CU68" s="61">
        <f t="shared" si="53"/>
        <v>-0.1961410980208802</v>
      </c>
      <c r="CV68" s="61">
        <f t="shared" si="54"/>
        <v>-4.9691346405111442E-2</v>
      </c>
      <c r="CW68" s="61">
        <f t="shared" si="55"/>
        <v>-2.9029957323829514E-2</v>
      </c>
      <c r="CX68" s="61">
        <f t="shared" si="56"/>
        <v>7.4255025875635816E-2</v>
      </c>
    </row>
    <row r="69" spans="1:102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5">100*D$1*(D69-D68)/$I68</f>
        <v>0.66823495370734654</v>
      </c>
      <c r="L69" s="61">
        <f t="shared" ref="L69:L76" si="96">100*E$1*(E69-E68)/$I68</f>
        <v>0.84647789137532625</v>
      </c>
      <c r="M69" s="61">
        <f t="shared" ref="M69:M76" si="97">100*F$1*(F69-F68)/$I68</f>
        <v>0.96895550986991452</v>
      </c>
      <c r="N69" s="61">
        <f t="shared" ref="N69:N76" si="98">100*G$1*(G69-G68)/$I68</f>
        <v>1.2225852022432118</v>
      </c>
      <c r="O69" s="61">
        <f t="shared" ref="O69:O76" si="99">100*H$1*(H69-H68)/$I68</f>
        <v>1.7829367364652167</v>
      </c>
      <c r="P69" s="61">
        <f t="shared" ref="P69:P76" si="100">+SUM(K69:O69)</f>
        <v>5.4891902936610162</v>
      </c>
      <c r="Q69" s="61">
        <f t="shared" ref="Q69:Q76" si="101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2">+S$1*(S69-S68)/D68</f>
        <v>1.8774197025453279</v>
      </c>
      <c r="Z69" s="61">
        <f t="shared" ref="Z69:Z76" si="103">+T$1*(T69-T68)/E68</f>
        <v>1.5227169197696178</v>
      </c>
      <c r="AA69" s="61">
        <f t="shared" ref="AA69:AA76" si="104">+U$1*(U69-U68)/F68</f>
        <v>1.3970650437118857</v>
      </c>
      <c r="AB69" s="61">
        <f t="shared" ref="AB69:AB76" si="105">+V$1*(V69-V68)/G68</f>
        <v>1.1647427227816147</v>
      </c>
      <c r="AC69" s="61">
        <f t="shared" ref="AC69:AC76" si="106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0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1"/>
        <v>786.41278076171875</v>
      </c>
      <c r="BG69" s="61">
        <f t="shared" si="72"/>
        <v>1.8774197025453279</v>
      </c>
      <c r="BH69" s="61">
        <f t="shared" si="73"/>
        <v>0.11593608164628452</v>
      </c>
      <c r="BI69" s="61">
        <f t="shared" si="74"/>
        <v>0.50279888530658712</v>
      </c>
      <c r="BJ69" s="61">
        <f t="shared" si="75"/>
        <v>0.73871534421000873</v>
      </c>
      <c r="BK69" s="61">
        <f t="shared" si="76"/>
        <v>0.21759025178746125</v>
      </c>
      <c r="BL69" s="61">
        <f t="shared" si="77"/>
        <v>0.33757479309638694</v>
      </c>
      <c r="BM69" s="61">
        <f t="shared" si="78"/>
        <v>0.56280473395991548</v>
      </c>
      <c r="BN69" s="61">
        <f t="shared" si="79"/>
        <v>2.1297000096463417E-2</v>
      </c>
      <c r="BO69" s="61">
        <f t="shared" si="80"/>
        <v>0.28933721227916592</v>
      </c>
      <c r="BP69" s="61">
        <f t="shared" si="81"/>
        <v>5.5090087484943533E-2</v>
      </c>
      <c r="BQ69" s="61">
        <f t="shared" si="82"/>
        <v>0.27725330764782768</v>
      </c>
      <c r="BR69" s="61">
        <f t="shared" si="83"/>
        <v>0.15434035839112217</v>
      </c>
      <c r="BS69" s="61">
        <f t="shared" ref="BS69:BS76" si="107">+SUM(BG69:BR69)</f>
        <v>5.1501577584514946</v>
      </c>
      <c r="BT69" s="61">
        <f t="shared" ref="BT69:BT76" si="108">100*(D69/D68-1)</f>
        <v>5.3800120175128807</v>
      </c>
      <c r="BV69" s="61">
        <f>+AS$1*(AS68-AS67)/$BE67</f>
        <v>0.88962703002823906</v>
      </c>
      <c r="BW69" s="61">
        <f t="shared" si="84"/>
        <v>9.9864578250745142E-2</v>
      </c>
      <c r="BX69" s="61">
        <f t="shared" si="85"/>
        <v>0.40589364833735697</v>
      </c>
      <c r="BY69" s="61">
        <f t="shared" si="86"/>
        <v>0.77014427444521782</v>
      </c>
      <c r="BZ69" s="61">
        <f t="shared" si="87"/>
        <v>0.38915104968251507</v>
      </c>
      <c r="CA69" s="61">
        <f t="shared" si="88"/>
        <v>0.65530366594900968</v>
      </c>
      <c r="CB69" s="61">
        <f t="shared" si="89"/>
        <v>0.78773695520933118</v>
      </c>
      <c r="CC69" s="61">
        <f t="shared" si="90"/>
        <v>1.0712945426286081E-2</v>
      </c>
      <c r="CD69" s="61">
        <f t="shared" si="91"/>
        <v>0.40260003834151953</v>
      </c>
      <c r="CE69" s="61">
        <f t="shared" si="92"/>
        <v>0.14326617017955928</v>
      </c>
      <c r="CF69" s="61">
        <f t="shared" si="93"/>
        <v>0.52142607651618844</v>
      </c>
      <c r="CG69" s="61">
        <f t="shared" si="94"/>
        <v>0.2171733207977859</v>
      </c>
      <c r="CH69" s="61">
        <f t="shared" ref="CH69:CH76" si="109">+SUM(BV69:CG69)</f>
        <v>5.2928997531637538</v>
      </c>
      <c r="CI69" s="53">
        <f t="shared" ref="CI69:CI76" si="110">100*(H69/H68-1)</f>
        <v>5.5794267488417981</v>
      </c>
      <c r="CK69" s="61">
        <f>+BG69-BV70</f>
        <v>0.99974915946547493</v>
      </c>
      <c r="CL69" s="61">
        <f t="shared" ref="CL69:CL76" si="111">+BH69-BW69</f>
        <v>1.607150339553938E-2</v>
      </c>
      <c r="CM69" s="61">
        <f t="shared" ref="CM69:CM76" si="112">+BI69-BX69</f>
        <v>9.6905236969230146E-2</v>
      </c>
      <c r="CN69" s="61">
        <f t="shared" ref="CN69:CN76" si="113">+BJ69-BY69</f>
        <v>-3.1428930235209096E-2</v>
      </c>
      <c r="CO69" s="61">
        <f t="shared" ref="CO69:CO76" si="114">+BK69-BZ69</f>
        <v>-0.17156079789505382</v>
      </c>
      <c r="CP69" s="61">
        <f t="shared" ref="CP69:CP76" si="115">+BL69-CA69</f>
        <v>-0.31772887285262275</v>
      </c>
      <c r="CQ69" s="61">
        <f t="shared" ref="CQ69:CQ76" si="116">+BM69-CB69</f>
        <v>-0.2249322212494157</v>
      </c>
      <c r="CR69" s="61">
        <f t="shared" ref="CR69:CR76" si="117">+BN69-CC69</f>
        <v>1.0584054670177336E-2</v>
      </c>
      <c r="CS69" s="61">
        <f t="shared" ref="CS69:CS76" si="118">+BO69-CD69</f>
        <v>-0.11326282606235361</v>
      </c>
      <c r="CT69" s="61">
        <f t="shared" ref="CT69:CT76" si="119">+BP69-CE69</f>
        <v>-8.8176082694615743E-2</v>
      </c>
      <c r="CU69" s="61">
        <f t="shared" ref="CU69:CU76" si="120">+BQ69-CF69</f>
        <v>-0.24417276886836076</v>
      </c>
      <c r="CV69" s="61">
        <f t="shared" ref="CV69:CV76" si="121">+BR69-CG69</f>
        <v>-6.2832962406663723E-2</v>
      </c>
      <c r="CW69" s="61">
        <f t="shared" ref="CW69:CW76" si="122">+BS69-CH69</f>
        <v>-0.14274199471225923</v>
      </c>
      <c r="CX69" s="61">
        <f t="shared" ref="CX69:CX76" si="123">+BT69-CI69</f>
        <v>-0.19941473132891741</v>
      </c>
    </row>
    <row r="70" spans="1:102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5"/>
        <v>0.91988267445462757</v>
      </c>
      <c r="L70" s="61">
        <f t="shared" si="96"/>
        <v>1.1613145945857091</v>
      </c>
      <c r="M70" s="61">
        <f t="shared" si="97"/>
        <v>1.3335458568145004</v>
      </c>
      <c r="N70" s="61">
        <f t="shared" si="98"/>
        <v>1.6891755025906443</v>
      </c>
      <c r="O70" s="61">
        <f t="shared" si="99"/>
        <v>2.4840248174219894</v>
      </c>
      <c r="P70" s="61">
        <f t="shared" si="100"/>
        <v>7.587943445867471</v>
      </c>
      <c r="Q70" s="61">
        <f t="shared" si="101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2"/>
        <v>2.4313200149583269</v>
      </c>
      <c r="Z70" s="61">
        <f t="shared" si="103"/>
        <v>1.9569640540269866</v>
      </c>
      <c r="AA70" s="61">
        <f t="shared" si="104"/>
        <v>1.7884448490427525</v>
      </c>
      <c r="AB70" s="61">
        <f t="shared" si="105"/>
        <v>1.4884338048665802</v>
      </c>
      <c r="AC70" s="61">
        <f t="shared" si="106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0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1"/>
        <v>847.4913330078125</v>
      </c>
      <c r="BG70" s="61">
        <f t="shared" si="72"/>
        <v>2.4313200149583269</v>
      </c>
      <c r="BH70" s="61">
        <f t="shared" si="73"/>
        <v>0.12302854381768936</v>
      </c>
      <c r="BI70" s="61">
        <f t="shared" si="74"/>
        <v>0.85215363580851466</v>
      </c>
      <c r="BJ70" s="61">
        <f t="shared" si="75"/>
        <v>0.52286761739273657</v>
      </c>
      <c r="BK70" s="61">
        <f t="shared" si="76"/>
        <v>0.38470746313529447</v>
      </c>
      <c r="BL70" s="61">
        <f t="shared" si="77"/>
        <v>0.31790760741110496</v>
      </c>
      <c r="BM70" s="61">
        <f t="shared" si="78"/>
        <v>0.62616362817287208</v>
      </c>
      <c r="BN70" s="61">
        <f t="shared" si="79"/>
        <v>0.23747012373263227</v>
      </c>
      <c r="BO70" s="61">
        <f t="shared" si="80"/>
        <v>0.83762257087693359</v>
      </c>
      <c r="BP70" s="61">
        <f t="shared" si="81"/>
        <v>7.9037564267511407E-2</v>
      </c>
      <c r="BQ70" s="61">
        <f t="shared" si="82"/>
        <v>0.40435495968883223</v>
      </c>
      <c r="BR70" s="61">
        <f t="shared" si="83"/>
        <v>0.24995508654624443</v>
      </c>
      <c r="BS70" s="61">
        <f t="shared" si="107"/>
        <v>7.0665888158086938</v>
      </c>
      <c r="BT70" s="61">
        <f t="shared" si="108"/>
        <v>7.4137194294926712</v>
      </c>
      <c r="BV70" s="61">
        <f>+AS$1*(AS69-AS68)/$BE68</f>
        <v>0.87767054307985293</v>
      </c>
      <c r="BW70" s="61">
        <f t="shared" si="84"/>
        <v>0.10335167860642969</v>
      </c>
      <c r="BX70" s="61">
        <f t="shared" si="85"/>
        <v>0.65706128920490614</v>
      </c>
      <c r="BY70" s="61">
        <f t="shared" si="86"/>
        <v>0.52736347702464703</v>
      </c>
      <c r="BZ70" s="61">
        <f t="shared" si="87"/>
        <v>0.67101548142847756</v>
      </c>
      <c r="CA70" s="61">
        <f t="shared" si="88"/>
        <v>0.6123932036788774</v>
      </c>
      <c r="CB70" s="61">
        <f t="shared" si="89"/>
        <v>0.93233405118508184</v>
      </c>
      <c r="CC70" s="61">
        <f t="shared" si="90"/>
        <v>0.20262049034790683</v>
      </c>
      <c r="CD70" s="61">
        <f t="shared" si="91"/>
        <v>1.1078482585076872</v>
      </c>
      <c r="CE70" s="61">
        <f t="shared" si="92"/>
        <v>0.20860787741620701</v>
      </c>
      <c r="CF70" s="61">
        <f t="shared" si="93"/>
        <v>0.84559385052018821</v>
      </c>
      <c r="CG70" s="61">
        <f t="shared" si="94"/>
        <v>0.34477813353321646</v>
      </c>
      <c r="CH70" s="61">
        <f t="shared" si="109"/>
        <v>7.0906383345334785</v>
      </c>
      <c r="CI70" s="53">
        <f t="shared" si="110"/>
        <v>7.7667293487948097</v>
      </c>
      <c r="CK70" s="61">
        <f>+BG70-BV71</f>
        <v>1.3194954855145686</v>
      </c>
      <c r="CL70" s="61">
        <f t="shared" si="111"/>
        <v>1.9676865211259678E-2</v>
      </c>
      <c r="CM70" s="61">
        <f t="shared" si="112"/>
        <v>0.19509234660360852</v>
      </c>
      <c r="CN70" s="61">
        <f t="shared" si="113"/>
        <v>-4.4958596319104593E-3</v>
      </c>
      <c r="CO70" s="61">
        <f t="shared" si="114"/>
        <v>-0.28630801829318309</v>
      </c>
      <c r="CP70" s="61">
        <f t="shared" si="115"/>
        <v>-0.29448559626777243</v>
      </c>
      <c r="CQ70" s="61">
        <f t="shared" si="116"/>
        <v>-0.30617042301220976</v>
      </c>
      <c r="CR70" s="61">
        <f t="shared" si="117"/>
        <v>3.4849633384725437E-2</v>
      </c>
      <c r="CS70" s="61">
        <f t="shared" si="118"/>
        <v>-0.27022568763075361</v>
      </c>
      <c r="CT70" s="61">
        <f t="shared" si="119"/>
        <v>-0.1295703131486956</v>
      </c>
      <c r="CU70" s="61">
        <f t="shared" si="120"/>
        <v>-0.44123889083135598</v>
      </c>
      <c r="CV70" s="61">
        <f t="shared" si="121"/>
        <v>-9.4823046986972026E-2</v>
      </c>
      <c r="CW70" s="61">
        <f t="shared" si="122"/>
        <v>-2.4049518724784669E-2</v>
      </c>
      <c r="CX70" s="61">
        <f t="shared" si="123"/>
        <v>-0.35300991930213854</v>
      </c>
    </row>
    <row r="71" spans="1:102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5"/>
        <v>0.86898042938154696</v>
      </c>
      <c r="L71" s="61">
        <f t="shared" si="96"/>
        <v>1.0789941384347155</v>
      </c>
      <c r="M71" s="61">
        <f t="shared" si="97"/>
        <v>1.2157832071753467</v>
      </c>
      <c r="N71" s="61">
        <f t="shared" si="98"/>
        <v>1.520004855350044</v>
      </c>
      <c r="O71" s="61">
        <f t="shared" si="99"/>
        <v>2.1638943721753625</v>
      </c>
      <c r="P71" s="61">
        <f t="shared" si="100"/>
        <v>6.8476570025170158</v>
      </c>
      <c r="Q71" s="61">
        <f t="shared" si="101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2"/>
        <v>2.5253583417735723</v>
      </c>
      <c r="Z71" s="61">
        <f t="shared" si="103"/>
        <v>2.0315420251749789</v>
      </c>
      <c r="AA71" s="61">
        <f t="shared" si="104"/>
        <v>1.8549455178553469</v>
      </c>
      <c r="AB71" s="61">
        <f t="shared" si="105"/>
        <v>1.5376292152065816</v>
      </c>
      <c r="AC71" s="61">
        <f t="shared" si="106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0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1"/>
        <v>904.73565673828125</v>
      </c>
      <c r="BG71" s="61">
        <f t="shared" si="72"/>
        <v>2.5253583417735723</v>
      </c>
      <c r="BH71" s="61">
        <f t="shared" si="73"/>
        <v>0.12762470406639015</v>
      </c>
      <c r="BI71" s="61">
        <f t="shared" si="74"/>
        <v>0.87295599613869068</v>
      </c>
      <c r="BJ71" s="61">
        <f t="shared" si="75"/>
        <v>0.64977938036131089</v>
      </c>
      <c r="BK71" s="61">
        <f t="shared" si="76"/>
        <v>0.33140675546480108</v>
      </c>
      <c r="BL71" s="61">
        <f t="shared" si="77"/>
        <v>0.25688719035270985</v>
      </c>
      <c r="BM71" s="61">
        <f t="shared" si="78"/>
        <v>0.72098579339093039</v>
      </c>
      <c r="BN71" s="61">
        <f t="shared" si="79"/>
        <v>0.17436105021902604</v>
      </c>
      <c r="BO71" s="61">
        <f t="shared" si="80"/>
        <v>0.35123856489909638</v>
      </c>
      <c r="BP71" s="61">
        <f t="shared" si="81"/>
        <v>6.4037159119643514E-2</v>
      </c>
      <c r="BQ71" s="61">
        <f t="shared" si="82"/>
        <v>0.30575227275054029</v>
      </c>
      <c r="BR71" s="61">
        <f t="shared" si="83"/>
        <v>0.26006928871508722</v>
      </c>
      <c r="BS71" s="61">
        <f t="shared" si="107"/>
        <v>6.6404564972517983</v>
      </c>
      <c r="BT71" s="61">
        <f t="shared" si="108"/>
        <v>7.0148358896459095</v>
      </c>
      <c r="BV71" s="61">
        <f>+AS$1*(AS70-AS69)/$BE69</f>
        <v>1.1118245294437583</v>
      </c>
      <c r="BW71" s="61">
        <f t="shared" si="84"/>
        <v>0.10868290157199841</v>
      </c>
      <c r="BX71" s="61">
        <f t="shared" si="85"/>
        <v>0.66996720527408482</v>
      </c>
      <c r="BY71" s="61">
        <f t="shared" si="86"/>
        <v>0.58262164094855595</v>
      </c>
      <c r="BZ71" s="61">
        <f t="shared" si="87"/>
        <v>0.57591569302507928</v>
      </c>
      <c r="CA71" s="61">
        <f t="shared" si="88"/>
        <v>0.51710724112179596</v>
      </c>
      <c r="CB71" s="61">
        <f t="shared" si="89"/>
        <v>1.1265778418702594</v>
      </c>
      <c r="CC71" s="61">
        <f t="shared" si="90"/>
        <v>0.15572702947327791</v>
      </c>
      <c r="CD71" s="61">
        <f t="shared" si="91"/>
        <v>0.42563533012055021</v>
      </c>
      <c r="CE71" s="61">
        <f t="shared" si="92"/>
        <v>0.14796778228543736</v>
      </c>
      <c r="CF71" s="61">
        <f t="shared" si="93"/>
        <v>0.55738821124374616</v>
      </c>
      <c r="CG71" s="61">
        <f t="shared" si="94"/>
        <v>0.36031270753438277</v>
      </c>
      <c r="CH71" s="61">
        <f t="shared" si="109"/>
        <v>6.3397281139129271</v>
      </c>
      <c r="CI71" s="53">
        <f t="shared" si="110"/>
        <v>6.7545615513617374</v>
      </c>
      <c r="CK71" s="61">
        <f>+BG71-BV72</f>
        <v>1.3816739095001638</v>
      </c>
      <c r="CL71" s="61">
        <f t="shared" si="111"/>
        <v>1.8941802494391743E-2</v>
      </c>
      <c r="CM71" s="61">
        <f t="shared" si="112"/>
        <v>0.20298879086460586</v>
      </c>
      <c r="CN71" s="61">
        <f t="shared" si="113"/>
        <v>6.7157739412754935E-2</v>
      </c>
      <c r="CO71" s="61">
        <f t="shared" si="114"/>
        <v>-0.24450893756027819</v>
      </c>
      <c r="CP71" s="61">
        <f t="shared" si="115"/>
        <v>-0.26022005076908611</v>
      </c>
      <c r="CQ71" s="61">
        <f t="shared" si="116"/>
        <v>-0.40559204847932906</v>
      </c>
      <c r="CR71" s="61">
        <f t="shared" si="117"/>
        <v>1.8634020745748131E-2</v>
      </c>
      <c r="CS71" s="61">
        <f t="shared" si="118"/>
        <v>-7.4396765221453831E-2</v>
      </c>
      <c r="CT71" s="61">
        <f t="shared" si="119"/>
        <v>-8.3930623165793847E-2</v>
      </c>
      <c r="CU71" s="61">
        <f t="shared" si="120"/>
        <v>-0.25163593849320587</v>
      </c>
      <c r="CV71" s="61">
        <f t="shared" si="121"/>
        <v>-0.10024341881929555</v>
      </c>
      <c r="CW71" s="61">
        <f t="shared" si="122"/>
        <v>0.3007283833388712</v>
      </c>
      <c r="CX71" s="61">
        <f t="shared" si="123"/>
        <v>0.26027433828417212</v>
      </c>
    </row>
    <row r="72" spans="1:102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5"/>
        <v>0.71888704772784329</v>
      </c>
      <c r="L72" s="61">
        <f t="shared" si="96"/>
        <v>0.88764095669330223</v>
      </c>
      <c r="M72" s="61">
        <f t="shared" si="97"/>
        <v>0.99775033562806992</v>
      </c>
      <c r="N72" s="61">
        <f t="shared" si="98"/>
        <v>1.2403094127904686</v>
      </c>
      <c r="O72" s="61">
        <f t="shared" si="99"/>
        <v>1.739485322795419</v>
      </c>
      <c r="P72" s="61">
        <f t="shared" si="100"/>
        <v>5.5840730756351027</v>
      </c>
      <c r="Q72" s="61">
        <f t="shared" si="101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2"/>
        <v>2.1405796261871539</v>
      </c>
      <c r="Z72" s="61">
        <f t="shared" si="103"/>
        <v>1.7439408867235093</v>
      </c>
      <c r="AA72" s="61">
        <f t="shared" si="104"/>
        <v>1.6070589533273889</v>
      </c>
      <c r="AB72" s="61">
        <f t="shared" si="105"/>
        <v>1.342853250823665</v>
      </c>
      <c r="AC72" s="61">
        <f t="shared" si="106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0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1"/>
        <v>953.90362548828125</v>
      </c>
      <c r="BG72" s="61">
        <f t="shared" si="72"/>
        <v>2.1405796261871539</v>
      </c>
      <c r="BH72" s="61">
        <f t="shared" si="73"/>
        <v>0.13343929557316225</v>
      </c>
      <c r="BI72" s="61">
        <f t="shared" si="74"/>
        <v>0.72703005835011147</v>
      </c>
      <c r="BJ72" s="61">
        <f t="shared" si="75"/>
        <v>0.40330926393202282</v>
      </c>
      <c r="BK72" s="61">
        <f t="shared" si="76"/>
        <v>0.22259985479895467</v>
      </c>
      <c r="BL72" s="61">
        <f t="shared" si="77"/>
        <v>0.20828711679998441</v>
      </c>
      <c r="BM72" s="61">
        <f t="shared" si="78"/>
        <v>0.61723814470607885</v>
      </c>
      <c r="BN72" s="61">
        <f t="shared" si="79"/>
        <v>0.1002395765167569</v>
      </c>
      <c r="BO72" s="61">
        <f t="shared" si="80"/>
        <v>0.36220089712129178</v>
      </c>
      <c r="BP72" s="61">
        <f t="shared" si="81"/>
        <v>6.78206901663745E-2</v>
      </c>
      <c r="BQ72" s="61">
        <f t="shared" si="82"/>
        <v>0.22905596441368081</v>
      </c>
      <c r="BR72" s="61">
        <f t="shared" si="83"/>
        <v>0.207479621451886</v>
      </c>
      <c r="BS72" s="61">
        <f t="shared" si="107"/>
        <v>5.4192801100174588</v>
      </c>
      <c r="BT72" s="61">
        <f t="shared" si="108"/>
        <v>5.7941444120879204</v>
      </c>
      <c r="BV72" s="61">
        <f>+AS$1*(AS71-AS70)/$BE70</f>
        <v>1.1436844322734085</v>
      </c>
      <c r="BW72" s="61">
        <f t="shared" si="84"/>
        <v>0.11025645203326445</v>
      </c>
      <c r="BX72" s="61">
        <f t="shared" si="85"/>
        <v>0.54428267732861935</v>
      </c>
      <c r="BY72" s="61">
        <f t="shared" si="86"/>
        <v>0.30777496864510806</v>
      </c>
      <c r="BZ72" s="61">
        <f t="shared" si="87"/>
        <v>0.38121901493682731</v>
      </c>
      <c r="CA72" s="61">
        <f t="shared" si="88"/>
        <v>0.35948563177244131</v>
      </c>
      <c r="CB72" s="61">
        <f t="shared" si="89"/>
        <v>0.96538700836232783</v>
      </c>
      <c r="CC72" s="61">
        <f t="shared" si="90"/>
        <v>8.3148795320006255E-2</v>
      </c>
      <c r="CD72" s="61">
        <f t="shared" si="91"/>
        <v>0.48559069380809738</v>
      </c>
      <c r="CE72" s="61">
        <f t="shared" si="92"/>
        <v>0.17051185351588377</v>
      </c>
      <c r="CF72" s="61">
        <f t="shared" si="93"/>
        <v>0.3965743102087092</v>
      </c>
      <c r="CG72" s="61">
        <f t="shared" si="94"/>
        <v>0.29226248891509349</v>
      </c>
      <c r="CH72" s="61">
        <f t="shared" si="109"/>
        <v>5.2401783271197875</v>
      </c>
      <c r="CI72" s="53">
        <f t="shared" si="110"/>
        <v>5.4345121012759234</v>
      </c>
      <c r="CK72" s="61">
        <f>+BG72-BV73</f>
        <v>1.1303421502598692</v>
      </c>
      <c r="CL72" s="61">
        <f t="shared" si="111"/>
        <v>2.3182843539897802E-2</v>
      </c>
      <c r="CM72" s="61">
        <f t="shared" si="112"/>
        <v>0.18274738102149213</v>
      </c>
      <c r="CN72" s="61">
        <f t="shared" si="113"/>
        <v>9.5534295286914761E-2</v>
      </c>
      <c r="CO72" s="61">
        <f t="shared" si="114"/>
        <v>-0.15861916013787264</v>
      </c>
      <c r="CP72" s="61">
        <f t="shared" si="115"/>
        <v>-0.1511985149724569</v>
      </c>
      <c r="CQ72" s="61">
        <f t="shared" si="116"/>
        <v>-0.34814886365624897</v>
      </c>
      <c r="CR72" s="61">
        <f t="shared" si="117"/>
        <v>1.7090781196750643E-2</v>
      </c>
      <c r="CS72" s="61">
        <f t="shared" si="118"/>
        <v>-0.12338979668680561</v>
      </c>
      <c r="CT72" s="61">
        <f t="shared" si="119"/>
        <v>-0.10269116334950927</v>
      </c>
      <c r="CU72" s="61">
        <f t="shared" si="120"/>
        <v>-0.16751834579502839</v>
      </c>
      <c r="CV72" s="61">
        <f t="shared" si="121"/>
        <v>-8.4782867463207484E-2</v>
      </c>
      <c r="CW72" s="61">
        <f t="shared" si="122"/>
        <v>0.17910178289767131</v>
      </c>
      <c r="CX72" s="61">
        <f t="shared" si="123"/>
        <v>0.35963231081199698</v>
      </c>
    </row>
    <row r="73" spans="1:102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5"/>
        <v>0.73487829167434982</v>
      </c>
      <c r="L73" s="61">
        <f t="shared" si="96"/>
        <v>0.93328234222185302</v>
      </c>
      <c r="M73" s="61">
        <f t="shared" si="97"/>
        <v>1.0715761530253376</v>
      </c>
      <c r="N73" s="61">
        <f t="shared" si="98"/>
        <v>1.345600539439507</v>
      </c>
      <c r="O73" s="61">
        <f t="shared" si="99"/>
        <v>1.9540788285798427</v>
      </c>
      <c r="P73" s="61">
        <f t="shared" si="100"/>
        <v>6.0394161549408905</v>
      </c>
      <c r="Q73" s="61">
        <f t="shared" si="101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2"/>
        <v>1.9650104941821316</v>
      </c>
      <c r="Z73" s="61">
        <f t="shared" si="103"/>
        <v>1.5995449538230702</v>
      </c>
      <c r="AA73" s="61">
        <f t="shared" si="104"/>
        <v>1.4672335519495046</v>
      </c>
      <c r="AB73" s="61">
        <f t="shared" si="105"/>
        <v>1.2279719309108765</v>
      </c>
      <c r="AC73" s="61">
        <f t="shared" si="106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0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1"/>
        <v>1012.2215576171875</v>
      </c>
      <c r="BG73" s="61">
        <f t="shared" si="72"/>
        <v>1.9650104941821316</v>
      </c>
      <c r="BH73" s="61">
        <f t="shared" si="73"/>
        <v>9.8716658349076503E-2</v>
      </c>
      <c r="BI73" s="61">
        <f t="shared" si="74"/>
        <v>0.57122381026790281</v>
      </c>
      <c r="BJ73" s="61">
        <f t="shared" si="75"/>
        <v>0.78715618237548124</v>
      </c>
      <c r="BK73" s="61">
        <f t="shared" si="76"/>
        <v>0.20121439168023472</v>
      </c>
      <c r="BL73" s="61">
        <f t="shared" si="77"/>
        <v>0.31337710039856392</v>
      </c>
      <c r="BM73" s="61">
        <f t="shared" si="78"/>
        <v>0.52916089999313642</v>
      </c>
      <c r="BN73" s="61">
        <f t="shared" si="79"/>
        <v>0.41512298044210877</v>
      </c>
      <c r="BO73" s="61">
        <f t="shared" si="80"/>
        <v>0.38112236482980955</v>
      </c>
      <c r="BP73" s="61">
        <f t="shared" si="81"/>
        <v>9.2260227021973673E-2</v>
      </c>
      <c r="BQ73" s="61">
        <f t="shared" si="82"/>
        <v>0.32608407664599898</v>
      </c>
      <c r="BR73" s="61">
        <f t="shared" si="83"/>
        <v>0.19307752223634772</v>
      </c>
      <c r="BS73" s="61">
        <f t="shared" si="107"/>
        <v>5.8735267084227658</v>
      </c>
      <c r="BT73" s="61">
        <f t="shared" si="108"/>
        <v>5.9112725352041817</v>
      </c>
      <c r="BV73" s="61">
        <f>+AS$1*(AS72-AS71)/$BE71</f>
        <v>1.0102374759272847</v>
      </c>
      <c r="BW73" s="61">
        <f t="shared" si="84"/>
        <v>8.3225589525560043E-2</v>
      </c>
      <c r="BX73" s="61">
        <f t="shared" si="85"/>
        <v>0.44111126051410454</v>
      </c>
      <c r="BY73" s="61">
        <f t="shared" si="86"/>
        <v>0.80183533646382699</v>
      </c>
      <c r="BZ73" s="61">
        <f t="shared" si="87"/>
        <v>0.33483050097727574</v>
      </c>
      <c r="CA73" s="61">
        <f t="shared" si="88"/>
        <v>0.62237532017079289</v>
      </c>
      <c r="CB73" s="61">
        <f t="shared" si="89"/>
        <v>0.73069987815226056</v>
      </c>
      <c r="CC73" s="61">
        <f t="shared" si="90"/>
        <v>0.38924557953155392</v>
      </c>
      <c r="CD73" s="61">
        <f t="shared" si="91"/>
        <v>0.4882310329205436</v>
      </c>
      <c r="CE73" s="61">
        <f t="shared" si="92"/>
        <v>0.25285271312620838</v>
      </c>
      <c r="CF73" s="61">
        <f t="shared" si="93"/>
        <v>0.64250087010300716</v>
      </c>
      <c r="CG73" s="61">
        <f t="shared" si="94"/>
        <v>0.27224736149619594</v>
      </c>
      <c r="CH73" s="61">
        <f t="shared" si="109"/>
        <v>6.0693929189086147</v>
      </c>
      <c r="CI73" s="53">
        <f t="shared" si="110"/>
        <v>6.11360839508861</v>
      </c>
      <c r="CK73" s="61">
        <f>+BG73-BV74</f>
        <v>1.0360011902002446</v>
      </c>
      <c r="CL73" s="61">
        <f t="shared" si="111"/>
        <v>1.549106882351646E-2</v>
      </c>
      <c r="CM73" s="61">
        <f t="shared" si="112"/>
        <v>0.13011254975379827</v>
      </c>
      <c r="CN73" s="61">
        <f t="shared" si="113"/>
        <v>-1.4679154088345747E-2</v>
      </c>
      <c r="CO73" s="61">
        <f t="shared" si="114"/>
        <v>-0.13361610929704101</v>
      </c>
      <c r="CP73" s="61">
        <f t="shared" si="115"/>
        <v>-0.30899821977222897</v>
      </c>
      <c r="CQ73" s="61">
        <f t="shared" si="116"/>
        <v>-0.20153897815912414</v>
      </c>
      <c r="CR73" s="61">
        <f t="shared" si="117"/>
        <v>2.5877400910554849E-2</v>
      </c>
      <c r="CS73" s="61">
        <f t="shared" si="118"/>
        <v>-0.10710866809073405</v>
      </c>
      <c r="CT73" s="61">
        <f t="shared" si="119"/>
        <v>-0.16059248610423471</v>
      </c>
      <c r="CU73" s="61">
        <f t="shared" si="120"/>
        <v>-0.31641679345700818</v>
      </c>
      <c r="CV73" s="61">
        <f t="shared" si="121"/>
        <v>-7.9169839259848218E-2</v>
      </c>
      <c r="CW73" s="61">
        <f t="shared" si="122"/>
        <v>-0.19586621048584885</v>
      </c>
      <c r="CX73" s="61">
        <f t="shared" si="123"/>
        <v>-0.20233585988442826</v>
      </c>
    </row>
    <row r="74" spans="1:102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5"/>
        <v>0.64053150707299644</v>
      </c>
      <c r="L74" s="61">
        <f t="shared" si="96"/>
        <v>0.82642851522201732</v>
      </c>
      <c r="M74" s="61">
        <f t="shared" si="97"/>
        <v>0.94422569167928183</v>
      </c>
      <c r="N74" s="61">
        <f t="shared" si="98"/>
        <v>1.1983252281434078</v>
      </c>
      <c r="O74" s="61">
        <f t="shared" si="99"/>
        <v>1.7470530830619404</v>
      </c>
      <c r="P74" s="61">
        <f t="shared" si="100"/>
        <v>5.3565640251796438</v>
      </c>
      <c r="Q74" s="61">
        <f t="shared" si="101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2"/>
        <v>1.6028044503236654</v>
      </c>
      <c r="Z74" s="61">
        <f t="shared" si="103"/>
        <v>1.2970429306461631</v>
      </c>
      <c r="AA74" s="61">
        <f t="shared" si="104"/>
        <v>1.1876304313543018</v>
      </c>
      <c r="AB74" s="61">
        <f t="shared" si="105"/>
        <v>0.98634428067104674</v>
      </c>
      <c r="AC74" s="61">
        <f t="shared" si="106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0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1"/>
        <v>1067.5098876953125</v>
      </c>
      <c r="BG74" s="61">
        <f t="shared" si="72"/>
        <v>1.6028044503236654</v>
      </c>
      <c r="BH74" s="61">
        <f t="shared" si="73"/>
        <v>0.10603293874368563</v>
      </c>
      <c r="BI74" s="61">
        <f t="shared" si="74"/>
        <v>0.51330355792168936</v>
      </c>
      <c r="BJ74" s="61">
        <f t="shared" si="75"/>
        <v>0.85987168972136363</v>
      </c>
      <c r="BK74" s="61">
        <f t="shared" si="76"/>
        <v>0.22217794175181432</v>
      </c>
      <c r="BL74" s="61">
        <f t="shared" si="77"/>
        <v>0.20235787017904533</v>
      </c>
      <c r="BM74" s="61">
        <f t="shared" si="78"/>
        <v>0.6236090798545898</v>
      </c>
      <c r="BN74" s="61">
        <f t="shared" si="79"/>
        <v>0.2206907604040107</v>
      </c>
      <c r="BO74" s="61">
        <f t="shared" si="80"/>
        <v>0.33064917230957935</v>
      </c>
      <c r="BP74" s="61">
        <f t="shared" si="81"/>
        <v>7.482904935919972E-2</v>
      </c>
      <c r="BQ74" s="61">
        <f t="shared" si="82"/>
        <v>0.24505348865207036</v>
      </c>
      <c r="BR74" s="61">
        <f t="shared" si="83"/>
        <v>0.18296907943782786</v>
      </c>
      <c r="BS74" s="61">
        <f t="shared" si="107"/>
        <v>5.184349078658542</v>
      </c>
      <c r="BT74" s="61">
        <f t="shared" si="108"/>
        <v>5.1585923553434165</v>
      </c>
      <c r="BV74" s="61">
        <f>+AS$1*(AS73-AS72)/$BE72</f>
        <v>0.92900930398188686</v>
      </c>
      <c r="BW74" s="61">
        <f t="shared" si="84"/>
        <v>8.8952281905288616E-2</v>
      </c>
      <c r="BX74" s="61">
        <f t="shared" si="85"/>
        <v>0.42025350063818667</v>
      </c>
      <c r="BY74" s="61">
        <f t="shared" si="86"/>
        <v>0.96640514042429837</v>
      </c>
      <c r="BZ74" s="61">
        <f t="shared" si="87"/>
        <v>0.41141638760241739</v>
      </c>
      <c r="CA74" s="61">
        <f t="shared" si="88"/>
        <v>0.33252701564763204</v>
      </c>
      <c r="CB74" s="61">
        <f t="shared" si="89"/>
        <v>1.0100826671275678</v>
      </c>
      <c r="CC74" s="61">
        <f t="shared" si="90"/>
        <v>0.21334844042389303</v>
      </c>
      <c r="CD74" s="61">
        <f t="shared" si="91"/>
        <v>0.40802179995883187</v>
      </c>
      <c r="CE74" s="61">
        <f t="shared" si="92"/>
        <v>0.19208271602765997</v>
      </c>
      <c r="CF74" s="61">
        <f t="shared" si="93"/>
        <v>0.47986709273259665</v>
      </c>
      <c r="CG74" s="61">
        <f t="shared" si="94"/>
        <v>0.25404880949952302</v>
      </c>
      <c r="CH74" s="61">
        <f t="shared" si="109"/>
        <v>5.7060151559697818</v>
      </c>
      <c r="CI74" s="53">
        <f t="shared" si="110"/>
        <v>5.4620779079509019</v>
      </c>
      <c r="CK74" s="61">
        <f>+BG74-BV75</f>
        <v>0.86657578304853278</v>
      </c>
      <c r="CL74" s="61">
        <f t="shared" si="111"/>
        <v>1.7080656838397018E-2</v>
      </c>
      <c r="CM74" s="61">
        <f t="shared" si="112"/>
        <v>9.3050057283502685E-2</v>
      </c>
      <c r="CN74" s="61">
        <f t="shared" si="113"/>
        <v>-0.10653345070293474</v>
      </c>
      <c r="CO74" s="61">
        <f t="shared" si="114"/>
        <v>-0.18923844585060307</v>
      </c>
      <c r="CP74" s="61">
        <f t="shared" si="115"/>
        <v>-0.13016914546858671</v>
      </c>
      <c r="CQ74" s="61">
        <f t="shared" si="116"/>
        <v>-0.38647358727297798</v>
      </c>
      <c r="CR74" s="61">
        <f t="shared" si="117"/>
        <v>7.3423199801176675E-3</v>
      </c>
      <c r="CS74" s="61">
        <f t="shared" si="118"/>
        <v>-7.7372627649252512E-2</v>
      </c>
      <c r="CT74" s="61">
        <f t="shared" si="119"/>
        <v>-0.11725366666846025</v>
      </c>
      <c r="CU74" s="61">
        <f t="shared" si="120"/>
        <v>-0.23481360408052629</v>
      </c>
      <c r="CV74" s="61">
        <f t="shared" si="121"/>
        <v>-7.1079730061695157E-2</v>
      </c>
      <c r="CW74" s="61">
        <f t="shared" si="122"/>
        <v>-0.52166607731123982</v>
      </c>
      <c r="CX74" s="61">
        <f t="shared" si="123"/>
        <v>-0.30348555260748533</v>
      </c>
    </row>
    <row r="75" spans="1:102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5"/>
        <v>0.62752126600267943</v>
      </c>
      <c r="L75" s="61">
        <f t="shared" si="96"/>
        <v>0.8183359405619357</v>
      </c>
      <c r="M75" s="61">
        <f t="shared" si="97"/>
        <v>0.9449616693783095</v>
      </c>
      <c r="N75" s="61">
        <f t="shared" si="98"/>
        <v>1.2058135331948845</v>
      </c>
      <c r="O75" s="61">
        <f t="shared" si="99"/>
        <v>1.7738418482569616</v>
      </c>
      <c r="P75" s="61">
        <f t="shared" si="100"/>
        <v>5.370474257394771</v>
      </c>
      <c r="Q75" s="61">
        <f t="shared" si="101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2"/>
        <v>1.60222750937247</v>
      </c>
      <c r="Z75" s="61">
        <f t="shared" si="103"/>
        <v>1.3520315136797065</v>
      </c>
      <c r="AA75" s="61">
        <f t="shared" si="104"/>
        <v>1.2755576139772107</v>
      </c>
      <c r="AB75" s="61">
        <f t="shared" si="105"/>
        <v>1.0817577887356815</v>
      </c>
      <c r="AC75" s="61">
        <f t="shared" si="106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0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1"/>
        <v>1126.6529541015625</v>
      </c>
      <c r="BG75" s="61">
        <f t="shared" si="72"/>
        <v>1.60222750937247</v>
      </c>
      <c r="BH75" s="61">
        <f t="shared" si="73"/>
        <v>0.12622152933366182</v>
      </c>
      <c r="BI75" s="61">
        <f t="shared" si="74"/>
        <v>0.47915967454660674</v>
      </c>
      <c r="BJ75" s="61">
        <f t="shared" si="75"/>
        <v>0.45773351023162884</v>
      </c>
      <c r="BK75" s="61">
        <f t="shared" si="76"/>
        <v>0.25245757509124878</v>
      </c>
      <c r="BL75" s="61">
        <f t="shared" si="77"/>
        <v>0.2572544228608783</v>
      </c>
      <c r="BM75" s="61">
        <f t="shared" si="78"/>
        <v>0.64930328338113408</v>
      </c>
      <c r="BN75" s="61">
        <f t="shared" si="79"/>
        <v>0.11075641680696179</v>
      </c>
      <c r="BO75" s="61">
        <f t="shared" si="80"/>
        <v>0.34760743311962661</v>
      </c>
      <c r="BP75" s="61">
        <f t="shared" si="81"/>
        <v>7.7415914188419893E-2</v>
      </c>
      <c r="BQ75" s="61">
        <f t="shared" si="82"/>
        <v>0.31888437412810611</v>
      </c>
      <c r="BR75" s="61">
        <f t="shared" si="83"/>
        <v>0.18145755256485496</v>
      </c>
      <c r="BS75" s="61">
        <f t="shared" si="107"/>
        <v>4.8604791956255982</v>
      </c>
      <c r="BT75" s="61">
        <f t="shared" si="108"/>
        <v>5.0633268921120189</v>
      </c>
      <c r="BV75" s="61">
        <f>+AS$1*(AS74-AS73)/$BE73</f>
        <v>0.73622866727513259</v>
      </c>
      <c r="BW75" s="61">
        <f t="shared" si="84"/>
        <v>0.1057789668795952</v>
      </c>
      <c r="BX75" s="61">
        <f t="shared" si="85"/>
        <v>0.37732016076714892</v>
      </c>
      <c r="BY75" s="61">
        <f t="shared" si="86"/>
        <v>0.47191340432640194</v>
      </c>
      <c r="BZ75" s="61">
        <f t="shared" si="87"/>
        <v>0.43642323909121467</v>
      </c>
      <c r="CA75" s="61">
        <f t="shared" si="88"/>
        <v>0.48742044452990235</v>
      </c>
      <c r="CB75" s="61">
        <f t="shared" si="89"/>
        <v>0.93789126815258805</v>
      </c>
      <c r="CC75" s="61">
        <f t="shared" si="90"/>
        <v>9.2618731664485712E-2</v>
      </c>
      <c r="CD75" s="61">
        <f t="shared" si="91"/>
        <v>0.42108381041450116</v>
      </c>
      <c r="CE75" s="61">
        <f t="shared" si="92"/>
        <v>0.20721036277283825</v>
      </c>
      <c r="CF75" s="61">
        <f t="shared" si="93"/>
        <v>0.6144562328421056</v>
      </c>
      <c r="CG75" s="61">
        <f t="shared" si="94"/>
        <v>0.25577346754262764</v>
      </c>
      <c r="CH75" s="61">
        <f t="shared" si="109"/>
        <v>5.1441187562585418</v>
      </c>
      <c r="CI75" s="53">
        <f t="shared" si="110"/>
        <v>5.5402827728309179</v>
      </c>
      <c r="CK75" s="61">
        <f>+BG75-BV76</f>
        <v>0.76066257092731859</v>
      </c>
      <c r="CL75" s="61">
        <f t="shared" si="111"/>
        <v>2.0442562454066615E-2</v>
      </c>
      <c r="CM75" s="61">
        <f t="shared" si="112"/>
        <v>0.10183951377945782</v>
      </c>
      <c r="CN75" s="61">
        <f t="shared" si="113"/>
        <v>-1.4179894094773104E-2</v>
      </c>
      <c r="CO75" s="61">
        <f t="shared" si="114"/>
        <v>-0.18396566399996589</v>
      </c>
      <c r="CP75" s="61">
        <f t="shared" si="115"/>
        <v>-0.23016602166902406</v>
      </c>
      <c r="CQ75" s="61">
        <f t="shared" si="116"/>
        <v>-0.28858798477145398</v>
      </c>
      <c r="CR75" s="61">
        <f t="shared" si="117"/>
        <v>1.8137685142476073E-2</v>
      </c>
      <c r="CS75" s="61">
        <f t="shared" si="118"/>
        <v>-7.3476377294874551E-2</v>
      </c>
      <c r="CT75" s="61">
        <f t="shared" si="119"/>
        <v>-0.12979444858441835</v>
      </c>
      <c r="CU75" s="61">
        <f t="shared" si="120"/>
        <v>-0.29557185871399949</v>
      </c>
      <c r="CV75" s="61">
        <f t="shared" si="121"/>
        <v>-7.4315914977772679E-2</v>
      </c>
      <c r="CW75" s="61">
        <f t="shared" si="122"/>
        <v>-0.2836395606329436</v>
      </c>
      <c r="CX75" s="61">
        <f t="shared" si="123"/>
        <v>-0.47695588071889894</v>
      </c>
    </row>
    <row r="76" spans="1:102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5"/>
        <v>0.80006217849798356</v>
      </c>
      <c r="L76" s="61">
        <f t="shared" si="96"/>
        <v>1.0034950527125461</v>
      </c>
      <c r="M76" s="61">
        <f t="shared" si="97"/>
        <v>1.131871369827586</v>
      </c>
      <c r="N76" s="61">
        <f t="shared" si="98"/>
        <v>1.4186228903393849</v>
      </c>
      <c r="O76" s="61">
        <f t="shared" si="99"/>
        <v>2.0454746179064704</v>
      </c>
      <c r="P76" s="61">
        <f t="shared" si="100"/>
        <v>6.399526109283971</v>
      </c>
      <c r="Q76" s="61">
        <f t="shared" si="101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2"/>
        <v>2.3853998056282828</v>
      </c>
      <c r="Z76" s="61">
        <f t="shared" si="103"/>
        <v>1.907231248110814</v>
      </c>
      <c r="AA76" s="61">
        <f t="shared" si="104"/>
        <v>1.7276956295521351</v>
      </c>
      <c r="AB76" s="61">
        <f t="shared" si="105"/>
        <v>1.4238755138573345</v>
      </c>
      <c r="AC76" s="61">
        <f t="shared" si="106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0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1"/>
        <v>1198.515380859375</v>
      </c>
      <c r="BG76" s="61">
        <f t="shared" si="72"/>
        <v>2.3853998056282828</v>
      </c>
      <c r="BH76" s="61">
        <f t="shared" si="73"/>
        <v>0.13389697004873116</v>
      </c>
      <c r="BI76" s="61">
        <f t="shared" si="74"/>
        <v>0.52311357979189987</v>
      </c>
      <c r="BJ76" s="61">
        <f t="shared" si="75"/>
        <v>0.83882592871124551</v>
      </c>
      <c r="BK76" s="61">
        <f t="shared" si="76"/>
        <v>0.25716357028824605</v>
      </c>
      <c r="BL76" s="61">
        <f t="shared" si="77"/>
        <v>0.21670682060535085</v>
      </c>
      <c r="BM76" s="61">
        <f t="shared" si="78"/>
        <v>0.62802827313072518</v>
      </c>
      <c r="BN76" s="61">
        <f t="shared" si="79"/>
        <v>0.2517338607244517</v>
      </c>
      <c r="BO76" s="61">
        <f t="shared" si="80"/>
        <v>0.58416355642014572</v>
      </c>
      <c r="BP76" s="61">
        <f t="shared" si="81"/>
        <v>5.2332046964596188E-2</v>
      </c>
      <c r="BQ76" s="61">
        <f t="shared" si="82"/>
        <v>0.2948315823484543</v>
      </c>
      <c r="BR76" s="61">
        <f t="shared" si="83"/>
        <v>0.22112008337667774</v>
      </c>
      <c r="BS76" s="61">
        <f t="shared" si="107"/>
        <v>6.3873160780388076</v>
      </c>
      <c r="BT76" s="61">
        <f t="shared" si="108"/>
        <v>6.4743914378924794</v>
      </c>
      <c r="BV76" s="61">
        <f>+AS$1*(AS75-AS74)/$BE74</f>
        <v>0.84156493844515146</v>
      </c>
      <c r="BW76" s="61">
        <f t="shared" si="84"/>
        <v>0.11315926909083453</v>
      </c>
      <c r="BX76" s="61">
        <f t="shared" si="85"/>
        <v>0.41233521375846016</v>
      </c>
      <c r="BY76" s="61">
        <f t="shared" si="86"/>
        <v>0.9006186726679154</v>
      </c>
      <c r="BZ76" s="61">
        <f t="shared" si="87"/>
        <v>0.44556492303353279</v>
      </c>
      <c r="CA76" s="61">
        <f t="shared" si="88"/>
        <v>0.43844054474430605</v>
      </c>
      <c r="CB76" s="61">
        <f t="shared" si="89"/>
        <v>0.98551493218539088</v>
      </c>
      <c r="CC76" s="61">
        <f t="shared" si="90"/>
        <v>0.24443479568705531</v>
      </c>
      <c r="CD76" s="61">
        <f t="shared" si="91"/>
        <v>0.79127513442416075</v>
      </c>
      <c r="CE76" s="61">
        <f t="shared" si="92"/>
        <v>0.13206170632649034</v>
      </c>
      <c r="CF76" s="61">
        <f t="shared" si="93"/>
        <v>0.51945024886833346</v>
      </c>
      <c r="CG76" s="61">
        <f t="shared" si="94"/>
        <v>0.30469674332018165</v>
      </c>
      <c r="CH76" s="61">
        <f t="shared" si="109"/>
        <v>6.1291171225518122</v>
      </c>
      <c r="CI76" s="53">
        <f t="shared" si="110"/>
        <v>6.3783995325444653</v>
      </c>
      <c r="CK76" s="61">
        <f>+BG76-BV77</f>
        <v>1.3328948109763326</v>
      </c>
      <c r="CL76" s="61">
        <f t="shared" si="111"/>
        <v>2.0737700957896635E-2</v>
      </c>
      <c r="CM76" s="61">
        <f t="shared" si="112"/>
        <v>0.11077836603343971</v>
      </c>
      <c r="CN76" s="61">
        <f t="shared" si="113"/>
        <v>-6.1792743956669893E-2</v>
      </c>
      <c r="CO76" s="61">
        <f t="shared" si="114"/>
        <v>-0.18840135274528674</v>
      </c>
      <c r="CP76" s="61">
        <f t="shared" si="115"/>
        <v>-0.2217337241389552</v>
      </c>
      <c r="CQ76" s="61">
        <f t="shared" si="116"/>
        <v>-0.3574866590546657</v>
      </c>
      <c r="CR76" s="61">
        <f t="shared" si="117"/>
        <v>7.299065037396385E-3</v>
      </c>
      <c r="CS76" s="61">
        <f t="shared" si="118"/>
        <v>-0.20711157800401503</v>
      </c>
      <c r="CT76" s="61">
        <f t="shared" si="119"/>
        <v>-7.9729659361894148E-2</v>
      </c>
      <c r="CU76" s="61">
        <f t="shared" si="120"/>
        <v>-0.22461866651987916</v>
      </c>
      <c r="CV76" s="61">
        <f t="shared" si="121"/>
        <v>-8.3576659943503911E-2</v>
      </c>
      <c r="CW76" s="61">
        <f t="shared" si="122"/>
        <v>0.25819895548699545</v>
      </c>
      <c r="CX76" s="61">
        <f t="shared" si="123"/>
        <v>9.5991905348014051E-2</v>
      </c>
    </row>
    <row r="77" spans="1:102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4">100*D$1*(D77-D76)/$I76</f>
        <v>0.91280055146448147</v>
      </c>
      <c r="L77" s="61">
        <f t="shared" ref="L77" si="125">100*E$1*(E77-E76)/$I76</f>
        <v>1.1053534831363587</v>
      </c>
      <c r="M77" s="61">
        <f t="shared" ref="M77" si="126">100*F$1*(F77-F76)/$I76</f>
        <v>1.2328473379037521</v>
      </c>
      <c r="N77" s="61">
        <f t="shared" ref="N77" si="127">100*G$1*(G77-G76)/$I76</f>
        <v>1.506583204102834</v>
      </c>
      <c r="O77" s="61">
        <f t="shared" ref="O77" si="128">100*H$1*(H77-H76)/$I76</f>
        <v>2.1058558592776215</v>
      </c>
      <c r="P77" s="61">
        <f t="shared" ref="P77" si="129">+SUM(K77:O77)</f>
        <v>6.8634404358850478</v>
      </c>
      <c r="Q77" s="61">
        <f t="shared" ref="Q77" si="130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1">+S$1*(S77-S76)/D76</f>
        <v>3.363151220791492</v>
      </c>
      <c r="Z77" s="61">
        <f t="shared" ref="Z77" si="132">+T$1*(T77-T76)/E76</f>
        <v>2.7037928261544995</v>
      </c>
      <c r="AA77" s="61">
        <f t="shared" ref="AA77" si="133">+U$1*(U77-U76)/F76</f>
        <v>2.4578303383372933</v>
      </c>
      <c r="AB77" s="61">
        <f t="shared" ref="AB77" si="134">+V$1*(V77-V76)/G76</f>
        <v>2.0339509131162621</v>
      </c>
      <c r="AC77" s="61">
        <f t="shared" ref="AC77" si="135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3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37">+H77</f>
        <v>1277.2337646484375</v>
      </c>
      <c r="BG77" s="61">
        <f t="shared" ref="BG77" si="138">+AE$1*(AE77-AE76)/$AQ76</f>
        <v>3.363151220791492</v>
      </c>
      <c r="BH77" s="61">
        <f t="shared" ref="BH77" si="139">+AF$1*(AF77-AF76)/$AQ76</f>
        <v>0.11248984735157493</v>
      </c>
      <c r="BI77" s="61">
        <f t="shared" ref="BI77" si="140">+AG$1*(AG77-AG76)/$AQ76</f>
        <v>0.54984705947414936</v>
      </c>
      <c r="BJ77" s="61">
        <f t="shared" ref="BJ77" si="141">+AH$1*(AH77-AH76)/$AQ76</f>
        <v>0.5197133949833076</v>
      </c>
      <c r="BK77" s="61">
        <f t="shared" ref="BK77" si="142">+AI$1*(AI77-AI76)/$AQ76</f>
        <v>0.22556684784188158</v>
      </c>
      <c r="BL77" s="61">
        <f t="shared" ref="BL77" si="143">+AJ$1*(AJ77-AJ76)/$AQ76</f>
        <v>0.23686902393452877</v>
      </c>
      <c r="BM77" s="61">
        <f t="shared" ref="BM77" si="144">+AK$1*(AK77-AK76)/$AQ76</f>
        <v>0.55547536174960455</v>
      </c>
      <c r="BN77" s="61">
        <f t="shared" ref="BN77" si="145">+AL$1*(AL77-AL76)/$AQ76</f>
        <v>0.28660718886514996</v>
      </c>
      <c r="BO77" s="61">
        <f t="shared" ref="BO77" si="146">+AM$1*(AM77-AM76)/$AQ76</f>
        <v>0.5199151511660417</v>
      </c>
      <c r="BP77" s="61">
        <f t="shared" ref="BP77" si="147">+AN$1*(AN77-AN76)/$AQ76</f>
        <v>6.1847656460122254E-2</v>
      </c>
      <c r="BQ77" s="61">
        <f t="shared" ref="BQ77" si="148">+AO$1*(AO77-AO76)/$AQ76</f>
        <v>0.3541996372339839</v>
      </c>
      <c r="BR77" s="61">
        <f t="shared" ref="BR77" si="149">+AP$1*(AP77-AP76)/$AQ76</f>
        <v>0.20712114313372076</v>
      </c>
      <c r="BS77" s="61">
        <f t="shared" ref="BS77" si="150">+SUM(BG77:BR77)</f>
        <v>6.9928035329855573</v>
      </c>
      <c r="BT77" s="61">
        <f t="shared" ref="BT77" si="151">100*(D77/D76-1)</f>
        <v>7.3815179971449929</v>
      </c>
      <c r="BV77" s="61">
        <f>+AS$1*(AS76-AS75)/$BE75</f>
        <v>1.0525049946519502</v>
      </c>
      <c r="BW77" s="61">
        <f t="shared" ref="BW77" si="152">+AT$1*(AT77-AT76)/$BE76</f>
        <v>9.3440526734727233E-2</v>
      </c>
      <c r="BX77" s="61">
        <f t="shared" ref="BX77" si="153">+AU$1*(AU77-AU76)/$BE76</f>
        <v>0.4504115998546413</v>
      </c>
      <c r="BY77" s="61">
        <f t="shared" ref="BY77" si="154">+AV$1*(AV77-AV76)/$BE76</f>
        <v>0.53714084521073924</v>
      </c>
      <c r="BZ77" s="61">
        <f t="shared" ref="BZ77" si="155">+AW$1*(AW77-AW76)/$BE76</f>
        <v>0.37725399130977194</v>
      </c>
      <c r="CA77" s="61">
        <f t="shared" ref="CA77" si="156">+AX$1*(AX77-AX76)/$BE76</f>
        <v>0.45765972330881705</v>
      </c>
      <c r="CB77" s="61">
        <f t="shared" ref="CB77" si="157">+AY$1*(AY77-AY76)/$BE76</f>
        <v>0.78403014786480685</v>
      </c>
      <c r="CC77" s="61">
        <f t="shared" ref="CC77" si="158">+AZ$1*(AZ77-AZ76)/$BE76</f>
        <v>0.26119651238702535</v>
      </c>
      <c r="CD77" s="61">
        <f t="shared" ref="CD77" si="159">+BA$1*(BA77-BA76)/$BE76</f>
        <v>0.62895701160223805</v>
      </c>
      <c r="CE77" s="61">
        <f t="shared" ref="CE77" si="160">+BB$1*(BB77-BB76)/$BE76</f>
        <v>0.15895818245430737</v>
      </c>
      <c r="CF77" s="61">
        <f t="shared" ref="CF77" si="161">+BC$1*(BC77-BC76)/$BE76</f>
        <v>0.64707591171331225</v>
      </c>
      <c r="CG77" s="61">
        <f t="shared" ref="CG77" si="162">+BD$1*(BD77-BD76)/$BE76</f>
        <v>0.29276495548985543</v>
      </c>
      <c r="CH77" s="61">
        <f t="shared" ref="CH77" si="163">+SUM(BV77:CG77)</f>
        <v>5.7413944025821921</v>
      </c>
      <c r="CI77" s="53">
        <f t="shared" ref="CI77" si="164">100*(H77/H76-1)</f>
        <v>6.5679911201989682</v>
      </c>
      <c r="CK77" s="61">
        <f>+BG77-BV78</f>
        <v>1.8445875457799286</v>
      </c>
      <c r="CL77" s="61">
        <f t="shared" ref="CL77" si="165">+BH77-BW77</f>
        <v>1.9049320616847693E-2</v>
      </c>
      <c r="CM77" s="61">
        <f t="shared" ref="CM77" si="166">+BI77-BX77</f>
        <v>9.943545961950806E-2</v>
      </c>
      <c r="CN77" s="61">
        <f t="shared" ref="CN77" si="167">+BJ77-BY77</f>
        <v>-1.742745022743164E-2</v>
      </c>
      <c r="CO77" s="61">
        <f t="shared" ref="CO77" si="168">+BK77-BZ77</f>
        <v>-0.15168714346789036</v>
      </c>
      <c r="CP77" s="61">
        <f t="shared" ref="CP77" si="169">+BL77-CA77</f>
        <v>-0.22079069937428827</v>
      </c>
      <c r="CQ77" s="61">
        <f t="shared" ref="CQ77" si="170">+BM77-CB77</f>
        <v>-0.2285547861152023</v>
      </c>
      <c r="CR77" s="61">
        <f t="shared" ref="CR77" si="171">+BN77-CC77</f>
        <v>2.5410676478124616E-2</v>
      </c>
      <c r="CS77" s="61">
        <f t="shared" ref="CS77" si="172">+BO77-CD77</f>
        <v>-0.10904186043619635</v>
      </c>
      <c r="CT77" s="61">
        <f t="shared" ref="CT77" si="173">+BP77-CE77</f>
        <v>-9.7110525994185126E-2</v>
      </c>
      <c r="CU77" s="61">
        <f t="shared" ref="CU77" si="174">+BQ77-CF77</f>
        <v>-0.29287627447932835</v>
      </c>
      <c r="CV77" s="61">
        <f t="shared" ref="CV77" si="175">+BR77-CG77</f>
        <v>-8.5643812356134663E-2</v>
      </c>
      <c r="CW77" s="61">
        <f t="shared" ref="CW77" si="176">+BS77-CH77</f>
        <v>1.2514091304033652</v>
      </c>
      <c r="CX77" s="61">
        <f t="shared" ref="CX77" si="177">+BT77-CI77</f>
        <v>0.81352687694602466</v>
      </c>
    </row>
    <row r="78" spans="1:102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78">100*D$1*(D78-D77)/$I77</f>
        <v>0.84869457423424266</v>
      </c>
      <c r="L78" s="61">
        <f t="shared" ref="L78" si="179">100*E$1*(E78-E77)/$I77</f>
        <v>1.0572570986908429</v>
      </c>
      <c r="M78" s="61">
        <f t="shared" ref="M78" si="180">100*F$1*(F78-F77)/$I77</f>
        <v>1.2001808717047884</v>
      </c>
      <c r="N78" s="61">
        <f t="shared" ref="N78" si="181">100*G$1*(G78-G77)/$I77</f>
        <v>1.4799377420404105</v>
      </c>
      <c r="O78" s="61">
        <f t="shared" ref="O78" si="182">100*H$1*(H78-H77)/$I77</f>
        <v>2.0827626209401799</v>
      </c>
      <c r="P78" s="61">
        <f t="shared" ref="P78" si="183">+SUM(K78:O78)</f>
        <v>6.6688329076104651</v>
      </c>
      <c r="Q78" s="61">
        <f t="shared" ref="Q78" si="184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85">+S$1*(S78-S77)/D77</f>
        <v>2.9124824646013501</v>
      </c>
      <c r="Z78" s="61">
        <f t="shared" ref="Z78" si="186">+T$1*(T78-T77)/E77</f>
        <v>2.4161544905316279</v>
      </c>
      <c r="AA78" s="61">
        <f t="shared" ref="AA78" si="187">+U$1*(U78-U77)/F77</f>
        <v>2.2497982762157611</v>
      </c>
      <c r="AB78" s="61">
        <f t="shared" ref="AB78" si="188">+V$1*(V78-V77)/G77</f>
        <v>1.8864998942097702</v>
      </c>
      <c r="AC78" s="61">
        <f t="shared" ref="AC78" si="189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1">+H78</f>
        <v>1360.4324951171875</v>
      </c>
      <c r="BG78" s="61">
        <f t="shared" ref="BG78" si="192">+AE$1*(AE78-AE77)/$AQ77</f>
        <v>2.9124824646013501</v>
      </c>
      <c r="BH78" s="61">
        <f t="shared" ref="BH78" si="193">+AF$1*(AF78-AF77)/$AQ77</f>
        <v>0.13852866624575738</v>
      </c>
      <c r="BI78" s="61">
        <f t="shared" ref="BI78" si="194">+AG$1*(AG78-AG77)/$AQ77</f>
        <v>0.53009744448913709</v>
      </c>
      <c r="BJ78" s="61">
        <f t="shared" ref="BJ78" si="195">+AH$1*(AH78-AH77)/$AQ77</f>
        <v>0.68520358241783808</v>
      </c>
      <c r="BK78" s="61">
        <f t="shared" ref="BK78" si="196">+AI$1*(AI78-AI77)/$AQ77</f>
        <v>0.24176696523225188</v>
      </c>
      <c r="BL78" s="61">
        <f t="shared" ref="BL78" si="197">+AJ$1*(AJ78-AJ77)/$AQ77</f>
        <v>0.2527925526151652</v>
      </c>
      <c r="BM78" s="61">
        <f t="shared" ref="BM78" si="198">+AK$1*(AK78-AK77)/$AQ77</f>
        <v>0.55499106706424051</v>
      </c>
      <c r="BN78" s="61">
        <f t="shared" ref="BN78" si="199">+AL$1*(AL78-AL77)/$AQ77</f>
        <v>7.1762369150734792E-2</v>
      </c>
      <c r="BO78" s="61">
        <f t="shared" ref="BO78" si="200">+AM$1*(AM78-AM77)/$AQ77</f>
        <v>0.35593252740328796</v>
      </c>
      <c r="BP78" s="61">
        <f t="shared" ref="BP78" si="201">+AN$1*(AN78-AN77)/$AQ77</f>
        <v>0.1249959847344818</v>
      </c>
      <c r="BQ78" s="61">
        <f t="shared" ref="BQ78" si="202">+AO$1*(AO78-AO77)/$AQ77</f>
        <v>0.36803539292863552</v>
      </c>
      <c r="BR78" s="61">
        <f t="shared" ref="BR78" si="203">+AP$1*(AP78-AP77)/$AQ77</f>
        <v>0.1994834799773792</v>
      </c>
      <c r="BS78" s="61">
        <f t="shared" ref="BS78" si="204">+SUM(BG78:BR78)</f>
        <v>6.4360724968602598</v>
      </c>
      <c r="BT78" s="61">
        <f t="shared" ref="BT78" si="205">100*(D78/D77-1)</f>
        <v>6.8300058095319249</v>
      </c>
      <c r="BV78" s="61">
        <f>+AS$1*(AS77-AS76)/$BE76</f>
        <v>1.5185636750115634</v>
      </c>
      <c r="BW78" s="61">
        <f t="shared" ref="BW78" si="206">+AT$1*(AT78-AT77)/$BE77</f>
        <v>0.11431833087275928</v>
      </c>
      <c r="BX78" s="61">
        <f t="shared" ref="BX78" si="207">+AU$1*(AU78-AU77)/$BE77</f>
        <v>0.39980630981195836</v>
      </c>
      <c r="BY78" s="61">
        <f t="shared" ref="BY78" si="208">+AV$1*(AV78-AV77)/$BE77</f>
        <v>0.71081255930326359</v>
      </c>
      <c r="BZ78" s="61">
        <f t="shared" ref="BZ78" si="209">+AW$1*(AW78-AW77)/$BE77</f>
        <v>0.41511297377660855</v>
      </c>
      <c r="CA78" s="61">
        <f t="shared" ref="CA78" si="210">+AX$1*(AX78-AX77)/$BE77</f>
        <v>0.48090873013712065</v>
      </c>
      <c r="CB78" s="61">
        <f t="shared" ref="CB78" si="211">+AY$1*(AY78-AY77)/$BE77</f>
        <v>0.85489470990515959</v>
      </c>
      <c r="CC78" s="61">
        <f t="shared" ref="CC78" si="212">+AZ$1*(AZ78-AZ77)/$BE77</f>
        <v>6.2316582628694946E-2</v>
      </c>
      <c r="CD78" s="61">
        <f t="shared" ref="CD78" si="213">+BA$1*(BA78-BA77)/$BE77</f>
        <v>0.44947129792931462</v>
      </c>
      <c r="CE78" s="61">
        <f t="shared" ref="CE78" si="214">+BB$1*(BB78-BB77)/$BE77</f>
        <v>0.25632939441789854</v>
      </c>
      <c r="CF78" s="61">
        <f t="shared" ref="CF78" si="215">+BC$1*(BC78-BC77)/$BE77</f>
        <v>0.67712884344746449</v>
      </c>
      <c r="CG78" s="61">
        <f t="shared" ref="CG78" si="216">+BD$1*(BD78-BD77)/$BE77</f>
        <v>0.28140978066395317</v>
      </c>
      <c r="CH78" s="61">
        <f t="shared" ref="CH78" si="217">+SUM(BV78:CG78)</f>
        <v>6.2210731879057581</v>
      </c>
      <c r="CI78" s="53">
        <f t="shared" ref="CI78" si="218">100*(H78/H77-1)</f>
        <v>6.5139783156022979</v>
      </c>
      <c r="CK78" s="61">
        <f>+BG78-BV79</f>
        <v>1.4819399348719267</v>
      </c>
      <c r="CL78" s="61">
        <f t="shared" ref="CL78" si="219">+BH78-BW78</f>
        <v>2.4210335372998104E-2</v>
      </c>
      <c r="CM78" s="61">
        <f t="shared" ref="CM78" si="220">+BI78-BX78</f>
        <v>0.13029113467717873</v>
      </c>
      <c r="CN78" s="61">
        <f t="shared" ref="CN78" si="221">+BJ78-BY78</f>
        <v>-2.5608976885425516E-2</v>
      </c>
      <c r="CO78" s="61">
        <f t="shared" ref="CO78" si="222">+BK78-BZ78</f>
        <v>-0.17334600854435667</v>
      </c>
      <c r="CP78" s="61">
        <f t="shared" ref="CP78" si="223">+BL78-CA78</f>
        <v>-0.22811617752195545</v>
      </c>
      <c r="CQ78" s="61">
        <f t="shared" ref="CQ78" si="224">+BM78-CB78</f>
        <v>-0.29990364284091908</v>
      </c>
      <c r="CR78" s="61">
        <f t="shared" ref="CR78" si="225">+BN78-CC78</f>
        <v>9.4457865220398465E-3</v>
      </c>
      <c r="CS78" s="61">
        <f t="shared" ref="CS78" si="226">+BO78-CD78</f>
        <v>-9.353877052602666E-2</v>
      </c>
      <c r="CT78" s="61">
        <f t="shared" ref="CT78" si="227">+BP78-CE78</f>
        <v>-0.13133340968341672</v>
      </c>
      <c r="CU78" s="61">
        <f t="shared" ref="CU78" si="228">+BQ78-CF78</f>
        <v>-0.30909345051882897</v>
      </c>
      <c r="CV78" s="61">
        <f t="shared" ref="CV78" si="229">+BR78-CG78</f>
        <v>-8.1926300686573972E-2</v>
      </c>
      <c r="CW78" s="61">
        <f t="shared" ref="CW78" si="230">+BS78-CH78</f>
        <v>0.2149993089545017</v>
      </c>
      <c r="CX78" s="61">
        <f t="shared" ref="CX78" si="231">+BT78-CI78</f>
        <v>0.31602749392962703</v>
      </c>
    </row>
    <row r="79" spans="1:102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32">100*D$1*(D79-D78)/$I78</f>
        <v>1.053160273468206</v>
      </c>
      <c r="L79" s="61">
        <f t="shared" ref="L79" si="233">100*E$1*(E79-E78)/$I78</f>
        <v>1.2997305121823186</v>
      </c>
      <c r="M79" s="61">
        <f t="shared" ref="M79" si="234">100*F$1*(F79-F78)/$I78</f>
        <v>1.4729736481305122</v>
      </c>
      <c r="N79" s="61">
        <f t="shared" ref="N79" si="235">100*G$1*(G79-G78)/$I78</f>
        <v>1.8290554353617707</v>
      </c>
      <c r="O79" s="61">
        <f t="shared" ref="O79" si="236">100*H$1*(H79-H78)/$I78</f>
        <v>2.5971885851901253</v>
      </c>
      <c r="P79" s="61">
        <f t="shared" ref="P79" si="237">+SUM(K79:O79)</f>
        <v>8.2521084543329337</v>
      </c>
      <c r="Q79" s="61">
        <f t="shared" ref="Q79" si="238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39">+S$1*(S79-S78)/D78</f>
        <v>3.7021874209167152</v>
      </c>
      <c r="Z79" s="61">
        <f t="shared" ref="Z79" si="240">+T$1*(T79-T78)/E78</f>
        <v>3.0346235964231583</v>
      </c>
      <c r="AA79" s="61">
        <f t="shared" ref="AA79" si="241">+U$1*(U79-U78)/F78</f>
        <v>2.8194966099623207</v>
      </c>
      <c r="AB79" s="61">
        <f t="shared" ref="AB79" si="242">+V$1*(V79-V78)/G78</f>
        <v>2.3663103668528112</v>
      </c>
      <c r="AC79" s="61">
        <f t="shared" ref="AC79" si="243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4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45">+H79</f>
        <v>1471.0994873046875</v>
      </c>
      <c r="BG79" s="61">
        <f t="shared" ref="BG79" si="246">+AE$1*(AE79-AE78)/$AQ78</f>
        <v>3.7021874209167152</v>
      </c>
      <c r="BH79" s="61">
        <f t="shared" ref="BH79" si="247">+AF$1*(AF79-AF78)/$AQ78</f>
        <v>9.0366274582987197E-2</v>
      </c>
      <c r="BI79" s="61">
        <f t="shared" ref="BI79" si="248">+AG$1*(AG79-AG78)/$AQ78</f>
        <v>0.75302808609869876</v>
      </c>
      <c r="BJ79" s="61">
        <f t="shared" ref="BJ79" si="249">+AH$1*(AH79-AH78)/$AQ78</f>
        <v>0.56453387875325955</v>
      </c>
      <c r="BK79" s="61">
        <f t="shared" ref="BK79" si="250">+AI$1*(AI79-AI78)/$AQ78</f>
        <v>0.34834168473380439</v>
      </c>
      <c r="BL79" s="61">
        <f t="shared" ref="BL79" si="251">+AJ$1*(AJ79-AJ78)/$AQ78</f>
        <v>0.28597510072562177</v>
      </c>
      <c r="BM79" s="61">
        <f t="shared" ref="BM79" si="252">+AK$1*(AK79-AK78)/$AQ78</f>
        <v>0.64534693656690123</v>
      </c>
      <c r="BN79" s="61">
        <f t="shared" ref="BN79" si="253">+AL$1*(AL79-AL78)/$AQ78</f>
        <v>0.24224932646054917</v>
      </c>
      <c r="BO79" s="61">
        <f t="shared" ref="BO79" si="254">+AM$1*(AM79-AM78)/$AQ78</f>
        <v>0.51802991310007307</v>
      </c>
      <c r="BP79" s="61">
        <f t="shared" ref="BP79" si="255">+AN$1*(AN79-AN78)/$AQ78</f>
        <v>7.7419650214699917E-2</v>
      </c>
      <c r="BQ79" s="61">
        <f t="shared" ref="BQ79" si="256">+AO$1*(AO79-AO78)/$AQ78</f>
        <v>0.48059015644103825</v>
      </c>
      <c r="BR79" s="61">
        <f t="shared" ref="BR79" si="257">+AP$1*(AP79-AP78)/$AQ78</f>
        <v>0.20694597208762511</v>
      </c>
      <c r="BS79" s="61">
        <f t="shared" ref="BS79" si="258">+SUM(BG79:BR79)</f>
        <v>7.915014400681974</v>
      </c>
      <c r="BT79" s="61">
        <f t="shared" ref="BT79" si="259">100*(D79/D78-1)</f>
        <v>8.4626924945660154</v>
      </c>
      <c r="BV79" s="61">
        <f>+AS$1*(AS78-AS77)/$BE77</f>
        <v>1.4305425297294234</v>
      </c>
      <c r="BW79" s="61">
        <f t="shared" ref="BW79" si="260">+AT$1*(AT79-AT78)/$BE78</f>
        <v>7.3621017223153354E-2</v>
      </c>
      <c r="BX79" s="61">
        <f t="shared" ref="BX79" si="261">+AU$1*(AU79-AU78)/$BE78</f>
        <v>0.60488507985357765</v>
      </c>
      <c r="BY79" s="61">
        <f t="shared" ref="BY79" si="262">+AV$1*(AV79-AV78)/$BE78</f>
        <v>0.65579428154826169</v>
      </c>
      <c r="BZ79" s="61">
        <f t="shared" ref="BZ79" si="263">+AW$1*(AW79-AW78)/$BE78</f>
        <v>0.62842125022109274</v>
      </c>
      <c r="CA79" s="61">
        <f t="shared" ref="CA79" si="264">+AX$1*(AX79-AX78)/$BE78</f>
        <v>0.55160842292362833</v>
      </c>
      <c r="CB79" s="61">
        <f t="shared" ref="CB79" si="265">+AY$1*(AY79-AY78)/$BE78</f>
        <v>1.0498384593361176</v>
      </c>
      <c r="CC79" s="61">
        <f t="shared" ref="CC79" si="266">+AZ$1*(AZ79-AZ78)/$BE78</f>
        <v>0.22044684656380734</v>
      </c>
      <c r="CD79" s="61">
        <f t="shared" ref="CD79" si="267">+BA$1*(BA79-BA78)/$BE78</f>
        <v>0.7179620680058475</v>
      </c>
      <c r="CE79" s="61">
        <f t="shared" ref="CE79" si="268">+BB$1*(BB79-BB78)/$BE78</f>
        <v>0.20457382207812466</v>
      </c>
      <c r="CF79" s="61">
        <f t="shared" ref="CF79" si="269">+BC$1*(BC79-BC78)/$BE78</f>
        <v>0.83775728389866977</v>
      </c>
      <c r="CG79" s="61">
        <f t="shared" ref="CG79" si="270">+BD$1*(BD79-BD78)/$BE78</f>
        <v>0.30046736051772849</v>
      </c>
      <c r="CH79" s="61">
        <f t="shared" ref="CH79" si="271">+SUM(BV79:CG79)</f>
        <v>7.2759184218994326</v>
      </c>
      <c r="CI79" s="53">
        <f t="shared" ref="CI79" si="272">100*(H79/H78-1)</f>
        <v>8.134691914865444</v>
      </c>
      <c r="CK79" s="61">
        <f>+BG79-BV80</f>
        <v>1.9152327131948657</v>
      </c>
      <c r="CL79" s="61">
        <f t="shared" ref="CL79" si="273">+BH79-BW79</f>
        <v>1.6745257359833843E-2</v>
      </c>
      <c r="CM79" s="61">
        <f t="shared" ref="CM79" si="274">+BI79-BX79</f>
        <v>0.14814300624512111</v>
      </c>
      <c r="CN79" s="61">
        <f t="shared" ref="CN79" si="275">+BJ79-BY79</f>
        <v>-9.1260402795002138E-2</v>
      </c>
      <c r="CO79" s="61">
        <f t="shared" ref="CO79" si="276">+BK79-BZ79</f>
        <v>-0.28007956548728835</v>
      </c>
      <c r="CP79" s="61">
        <f t="shared" ref="CP79" si="277">+BL79-CA79</f>
        <v>-0.26563332219800656</v>
      </c>
      <c r="CQ79" s="61">
        <f t="shared" ref="CQ79" si="278">+BM79-CB79</f>
        <v>-0.40449152276921641</v>
      </c>
      <c r="CR79" s="61">
        <f t="shared" ref="CR79" si="279">+BN79-CC79</f>
        <v>2.1802479896741833E-2</v>
      </c>
      <c r="CS79" s="61">
        <f t="shared" ref="CS79" si="280">+BO79-CD79</f>
        <v>-0.19993215490577443</v>
      </c>
      <c r="CT79" s="61">
        <f t="shared" ref="CT79" si="281">+BP79-CE79</f>
        <v>-0.12715417186342476</v>
      </c>
      <c r="CU79" s="61">
        <f t="shared" ref="CU79" si="282">+BQ79-CF79</f>
        <v>-0.35716712745763152</v>
      </c>
      <c r="CV79" s="61">
        <f t="shared" ref="CV79" si="283">+BR79-CG79</f>
        <v>-9.352138843010338E-2</v>
      </c>
      <c r="CW79" s="61">
        <f t="shared" ref="CW79" si="284">+BS79-CH79</f>
        <v>0.63909597878254143</v>
      </c>
      <c r="CX79" s="61">
        <f t="shared" ref="CX79" si="285">+BT79-CI79</f>
        <v>0.32800057970057139</v>
      </c>
    </row>
    <row r="80" spans="1:102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86">100*D$1*(D80-D79)/$I79</f>
        <v>0.99117705858315863</v>
      </c>
      <c r="L80" s="61">
        <f t="shared" ref="L80" si="287">100*E$1*(E80-E79)/$I79</f>
        <v>1.2609188108159552</v>
      </c>
      <c r="M80" s="61">
        <f t="shared" ref="M80" si="288">100*F$1*(F80-F79)/$I79</f>
        <v>1.4409036131674275</v>
      </c>
      <c r="N80" s="61">
        <f t="shared" ref="N80" si="289">100*G$1*(G80-G79)/$I79</f>
        <v>1.8227689710430166</v>
      </c>
      <c r="O80" s="61">
        <f t="shared" ref="O80" si="290">100*H$1*(H80-H79)/$I79</f>
        <v>2.6718027562872346</v>
      </c>
      <c r="P80" s="61">
        <f t="shared" ref="P80" si="291">+SUM(K80:O80)</f>
        <v>8.1875712098967934</v>
      </c>
      <c r="Q80" s="61">
        <f t="shared" ref="Q80" si="29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293">+S$1*(S80-S79)/D79</f>
        <v>2.6024877151288939</v>
      </c>
      <c r="Z80" s="61">
        <f t="shared" ref="Z80" si="294">+T$1*(T80-T79)/E79</f>
        <v>2.0873996626779259</v>
      </c>
      <c r="AA80" s="61">
        <f t="shared" ref="AA80" si="295">+U$1*(U80-U79)/F79</f>
        <v>1.8849537556524032</v>
      </c>
      <c r="AB80" s="61">
        <f t="shared" ref="AB80" si="296">+V$1*(V80-V79)/G79</f>
        <v>1.5606629119528908</v>
      </c>
      <c r="AC80" s="61">
        <f t="shared" ref="AC80" si="29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29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299">+H80</f>
        <v>1594.340576171875</v>
      </c>
      <c r="BG80" s="61">
        <f t="shared" ref="BG80" si="300">+AE$1*(AE80-AE79)/$AQ79</f>
        <v>2.6024877151288939</v>
      </c>
      <c r="BH80" s="61">
        <f t="shared" ref="BH80" si="301">+AF$1*(AF80-AF79)/$AQ79</f>
        <v>0.16263295675410083</v>
      </c>
      <c r="BI80" s="61">
        <f t="shared" ref="BI80" si="302">+AG$1*(AG80-AG79)/$AQ79</f>
        <v>0.74257731867067267</v>
      </c>
      <c r="BJ80" s="61">
        <f t="shared" ref="BJ80" si="303">+AH$1*(AH80-AH79)/$AQ79</f>
        <v>1.2314072512778873</v>
      </c>
      <c r="BK80" s="61">
        <f t="shared" ref="BK80" si="304">+AI$1*(AI80-AI79)/$AQ79</f>
        <v>0.36342404331012806</v>
      </c>
      <c r="BL80" s="61">
        <f t="shared" ref="BL80" si="305">+AJ$1*(AJ80-AJ79)/$AQ79</f>
        <v>0.40267599505067747</v>
      </c>
      <c r="BM80" s="61">
        <f t="shared" ref="BM80" si="306">+AK$1*(AK80-AK79)/$AQ79</f>
        <v>0.77301482613342865</v>
      </c>
      <c r="BN80" s="61">
        <f t="shared" ref="BN80" si="307">+AL$1*(AL80-AL79)/$AQ79</f>
        <v>0.25350038023160582</v>
      </c>
      <c r="BO80" s="61">
        <f t="shared" ref="BO80" si="308">+AM$1*(AM80-AM79)/$AQ79</f>
        <v>0.53992875075261049</v>
      </c>
      <c r="BP80" s="61">
        <f t="shared" ref="BP80" si="309">+AN$1*(AN80-AN79)/$AQ79</f>
        <v>7.3500727354194523E-2</v>
      </c>
      <c r="BQ80" s="61">
        <f t="shared" ref="BQ80" si="310">+AO$1*(AO80-AO79)/$AQ79</f>
        <v>0.43427639722733741</v>
      </c>
      <c r="BR80" s="61">
        <f t="shared" ref="BR80" si="311">+AP$1*(AP80-AP79)/$AQ79</f>
        <v>0.22997120022410644</v>
      </c>
      <c r="BS80" s="61">
        <f t="shared" ref="BS80" si="312">+SUM(BG80:BR80)</f>
        <v>7.8093975621156444</v>
      </c>
      <c r="BT80" s="61">
        <f t="shared" ref="BT80" si="313">100*(D80/D79-1)</f>
        <v>7.9491641317577688</v>
      </c>
      <c r="BV80" s="61">
        <f>+AS$1*(AS79-AS78)/$BE78</f>
        <v>1.7869547077218495</v>
      </c>
      <c r="BW80" s="61">
        <f t="shared" ref="BW80" si="314">+AT$1*(AT80-AT79)/$BE79</f>
        <v>0.13742100009810096</v>
      </c>
      <c r="BX80" s="61">
        <f t="shared" ref="BX80" si="315">+AU$1*(AU80-AU79)/$BE79</f>
        <v>0.61524996181417468</v>
      </c>
      <c r="BY80" s="61">
        <f t="shared" ref="BY80" si="316">+AV$1*(AV80-AV79)/$BE79</f>
        <v>1.2580672477579224</v>
      </c>
      <c r="BZ80" s="61">
        <f t="shared" ref="BZ80" si="317">+AW$1*(AW80-AW79)/$BE79</f>
        <v>0.63499399109823496</v>
      </c>
      <c r="CA80" s="61">
        <f t="shared" ref="CA80" si="318">+AX$1*(AX80-AX79)/$BE79</f>
        <v>0.71827313472959575</v>
      </c>
      <c r="CB80" s="61">
        <f t="shared" ref="CB80" si="319">+AY$1*(AY80-AY79)/$BE79</f>
        <v>1.2793093290364927</v>
      </c>
      <c r="CC80" s="61">
        <f t="shared" ref="CC80" si="320">+AZ$1*(AZ80-AZ79)/$BE79</f>
        <v>0.2319271395987817</v>
      </c>
      <c r="CD80" s="61">
        <f t="shared" ref="CD80" si="321">+BA$1*(BA80-BA79)/$BE79</f>
        <v>0.7927822504143347</v>
      </c>
      <c r="CE80" s="61">
        <f t="shared" ref="CE80" si="322">+BB$1*(BB80-BB79)/$BE79</f>
        <v>0.19103041455981165</v>
      </c>
      <c r="CF80" s="61">
        <f t="shared" ref="CF80" si="323">+BC$1*(BC80-BC79)/$BE79</f>
        <v>0.84344174856452203</v>
      </c>
      <c r="CG80" s="61">
        <f t="shared" ref="CG80" si="324">+BD$1*(BD80-BD79)/$BE79</f>
        <v>0.30991421390631341</v>
      </c>
      <c r="CH80" s="61">
        <f t="shared" ref="CH80" si="325">+SUM(BV80:CG80)</f>
        <v>8.7993651393001358</v>
      </c>
      <c r="CI80" s="53">
        <f t="shared" ref="CI80" si="326">100*(H80/H79-1)</f>
        <v>8.3774816000369068</v>
      </c>
      <c r="CK80" s="61">
        <f>+BG80-BV81</f>
        <v>1.4383435439562513</v>
      </c>
      <c r="CL80" s="61">
        <f t="shared" ref="CL80" si="327">+BH80-BW80</f>
        <v>2.5211956655999873E-2</v>
      </c>
      <c r="CM80" s="61">
        <f t="shared" ref="CM80" si="328">+BI80-BX80</f>
        <v>0.12732735685649799</v>
      </c>
      <c r="CN80" s="61">
        <f t="shared" ref="CN80" si="329">+BJ80-BY80</f>
        <v>-2.6659996480035142E-2</v>
      </c>
      <c r="CO80" s="61">
        <f t="shared" ref="CO80" si="330">+BK80-BZ80</f>
        <v>-0.27156994778810689</v>
      </c>
      <c r="CP80" s="61">
        <f t="shared" ref="CP80" si="331">+BL80-CA80</f>
        <v>-0.31559713967891828</v>
      </c>
      <c r="CQ80" s="61">
        <f t="shared" ref="CQ80" si="332">+BM80-CB80</f>
        <v>-0.5062945029030641</v>
      </c>
      <c r="CR80" s="61">
        <f t="shared" ref="CR80" si="333">+BN80-CC80</f>
        <v>2.157324063282412E-2</v>
      </c>
      <c r="CS80" s="61">
        <f t="shared" ref="CS80" si="334">+BO80-CD80</f>
        <v>-0.25285349966172421</v>
      </c>
      <c r="CT80" s="61">
        <f t="shared" ref="CT80" si="335">+BP80-CE80</f>
        <v>-0.11752968720561713</v>
      </c>
      <c r="CU80" s="61">
        <f t="shared" ref="CU80" si="336">+BQ80-CF80</f>
        <v>-0.40916535133718462</v>
      </c>
      <c r="CV80" s="61">
        <f t="shared" ref="CV80" si="337">+BR80-CG80</f>
        <v>-7.9943013682206965E-2</v>
      </c>
      <c r="CW80" s="61">
        <f t="shared" ref="CW80" si="338">+BS80-CH80</f>
        <v>-0.98996757718449135</v>
      </c>
      <c r="CX80" s="61">
        <f t="shared" ref="CX80" si="339">+BT80-CI80</f>
        <v>-0.42831746827913797</v>
      </c>
    </row>
    <row r="81" spans="1:119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40">100*D$1*(D81-D80)/$I80</f>
        <v>0.74456863152188824</v>
      </c>
      <c r="L81" s="61">
        <f t="shared" ref="L81" si="341">100*E$1*(E81-E80)/$I80</f>
        <v>0.94091223927904599</v>
      </c>
      <c r="M81" s="61">
        <f t="shared" ref="M81" si="342">100*F$1*(F81-F80)/$I80</f>
        <v>1.078802652321152</v>
      </c>
      <c r="N81" s="61">
        <f t="shared" ref="N81" si="343">100*G$1*(G81-G80)/$I80</f>
        <v>1.3762241569241047</v>
      </c>
      <c r="O81" s="61">
        <f t="shared" ref="O81" si="344">100*H$1*(H81-H80)/$I80</f>
        <v>2.03526077361323</v>
      </c>
      <c r="P81" s="61">
        <f t="shared" ref="P81" si="345">+SUM(K81:O81)</f>
        <v>6.1757684536594208</v>
      </c>
      <c r="Q81" s="61">
        <f t="shared" ref="Q81" si="346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47">+S$1*(S81-S80)/D80</f>
        <v>1.8874565284160707</v>
      </c>
      <c r="Z81" s="61">
        <f t="shared" ref="Z81" si="348">+T$1*(T81-T80)/E80</f>
        <v>1.4757096431941454</v>
      </c>
      <c r="AA81" s="61">
        <f t="shared" ref="AA81" si="349">+U$1*(U81-U80)/F80</f>
        <v>1.323207564399105</v>
      </c>
      <c r="AB81" s="61">
        <f t="shared" ref="AB81" si="350">+V$1*(V81-V80)/G80</f>
        <v>1.0926891104100414</v>
      </c>
      <c r="AC81" s="61">
        <f t="shared" ref="AC81" si="351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5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53">+H81</f>
        <v>1695.9066162109375</v>
      </c>
      <c r="BG81" s="61">
        <f t="shared" ref="BG81" si="354">+AE$1*(AE81-AE80)/$AQ80</f>
        <v>1.8874565284160707</v>
      </c>
      <c r="BH81" s="61">
        <f t="shared" ref="BH81" si="355">+AF$1*(AF81-AF80)/$AQ80</f>
        <v>8.11816067396708E-2</v>
      </c>
      <c r="BI81" s="61">
        <f t="shared" ref="BI81" si="356">+AG$1*(AG81-AG80)/$AQ80</f>
        <v>0.41239529757615007</v>
      </c>
      <c r="BJ81" s="61">
        <f t="shared" ref="BJ81" si="357">+AH$1*(AH81-AH80)/$AQ80</f>
        <v>1.0263556566692977</v>
      </c>
      <c r="BK81" s="61">
        <f t="shared" ref="BK81" si="358">+AI$1*(AI81-AI80)/$AQ80</f>
        <v>0.29958194821680434</v>
      </c>
      <c r="BL81" s="61">
        <f t="shared" ref="BL81" si="359">+AJ$1*(AJ81-AJ80)/$AQ80</f>
        <v>0.37833121826731669</v>
      </c>
      <c r="BM81" s="61">
        <f t="shared" ref="BM81" si="360">+AK$1*(AK81-AK80)/$AQ80</f>
        <v>0.64745308602348628</v>
      </c>
      <c r="BN81" s="61">
        <f t="shared" ref="BN81" si="361">+AL$1*(AL81-AL80)/$AQ80</f>
        <v>0.35185816901007505</v>
      </c>
      <c r="BO81" s="61">
        <f t="shared" ref="BO81" si="362">+AM$1*(AM81-AM80)/$AQ80</f>
        <v>0.45177991976699855</v>
      </c>
      <c r="BP81" s="61">
        <f t="shared" ref="BP81" si="363">+AN$1*(AN81-AN80)/$AQ80</f>
        <v>0.11434432819810433</v>
      </c>
      <c r="BQ81" s="61">
        <f t="shared" ref="BQ81" si="364">+AO$1*(AO81-AO80)/$AQ80</f>
        <v>0.2775452089536064</v>
      </c>
      <c r="BR81" s="61">
        <f t="shared" ref="BR81" si="365">+AP$1*(AP81-AP80)/$AQ80</f>
        <v>0.20579517169249406</v>
      </c>
      <c r="BS81" s="61">
        <f t="shared" ref="BS81" si="366">+SUM(BG81:BR81)</f>
        <v>6.1340781395300761</v>
      </c>
      <c r="BT81" s="61">
        <f t="shared" ref="BT81" si="367">100*(D81/D80-1)</f>
        <v>5.9845706584237268</v>
      </c>
      <c r="BV81" s="61">
        <f>+AS$1*(AS80-AS79)/$BE79</f>
        <v>1.1641441711726426</v>
      </c>
      <c r="BW81" s="61">
        <f t="shared" ref="BW81" si="368">+AT$1*(AT81-AT80)/$BE80</f>
        <v>6.5535121805976052E-2</v>
      </c>
      <c r="BX81" s="61">
        <f t="shared" ref="BX81" si="369">+AU$1*(AU81-AU80)/$BE80</f>
        <v>0.32305057733815667</v>
      </c>
      <c r="BY81" s="61">
        <f t="shared" ref="BY81" si="370">+AV$1*(AV81-AV80)/$BE80</f>
        <v>0.86853146164748873</v>
      </c>
      <c r="BZ81" s="61">
        <f t="shared" ref="BZ81" si="371">+AW$1*(AW81-AW80)/$BE80</f>
        <v>0.53758826897839185</v>
      </c>
      <c r="CA81" s="61">
        <f t="shared" ref="CA81" si="372">+AX$1*(AX81-AX80)/$BE80</f>
        <v>0.70441452795434412</v>
      </c>
      <c r="CB81" s="61">
        <f t="shared" ref="CB81" si="373">+AY$1*(AY81-AY80)/$BE80</f>
        <v>1.0199008610224705</v>
      </c>
      <c r="CC81" s="61">
        <f t="shared" ref="CC81" si="374">+AZ$1*(AZ81-AZ80)/$BE80</f>
        <v>0.33038093968067306</v>
      </c>
      <c r="CD81" s="61">
        <f t="shared" ref="CD81" si="375">+BA$1*(BA81-BA80)/$BE80</f>
        <v>0.58078682604476117</v>
      </c>
      <c r="CE81" s="61">
        <f t="shared" ref="CE81" si="376">+BB$1*(BB81-BB80)/$BE80</f>
        <v>0.27766740590039263</v>
      </c>
      <c r="CF81" s="61">
        <f t="shared" ref="CF81" si="377">+BC$1*(BC81-BC80)/$BE80</f>
        <v>0.59444651585157304</v>
      </c>
      <c r="CG81" s="61">
        <f t="shared" ref="CG81" si="378">+BD$1*(BD81-BD80)/$BE80</f>
        <v>0.28049334363002781</v>
      </c>
      <c r="CH81" s="61">
        <f t="shared" ref="CH81" si="379">+SUM(BV81:CG81)</f>
        <v>6.7469400210268979</v>
      </c>
      <c r="CI81" s="53">
        <f t="shared" ref="CI81" si="380">100*(H81/H80-1)</f>
        <v>6.3704105356792606</v>
      </c>
      <c r="CK81" s="61">
        <f>+BG81-BV82</f>
        <v>1.0864648838909134</v>
      </c>
      <c r="CL81" s="61">
        <f t="shared" ref="CL81" si="381">+BH81-BW81</f>
        <v>1.5646484933694749E-2</v>
      </c>
      <c r="CM81" s="61">
        <f t="shared" ref="CM81" si="382">+BI81-BX81</f>
        <v>8.9344720237993391E-2</v>
      </c>
      <c r="CN81" s="61">
        <f t="shared" ref="CN81" si="383">+BJ81-BY81</f>
        <v>0.157824195021809</v>
      </c>
      <c r="CO81" s="61">
        <f t="shared" ref="CO81" si="384">+BK81-BZ81</f>
        <v>-0.23800632076158751</v>
      </c>
      <c r="CP81" s="61">
        <f t="shared" ref="CP81" si="385">+BL81-CA81</f>
        <v>-0.32608330968702742</v>
      </c>
      <c r="CQ81" s="61">
        <f t="shared" ref="CQ81" si="386">+BM81-CB81</f>
        <v>-0.37244777499898418</v>
      </c>
      <c r="CR81" s="61">
        <f t="shared" ref="CR81" si="387">+BN81-CC81</f>
        <v>2.1477229329401992E-2</v>
      </c>
      <c r="CS81" s="61">
        <f t="shared" ref="CS81" si="388">+BO81-CD81</f>
        <v>-0.12900690627776262</v>
      </c>
      <c r="CT81" s="61">
        <f t="shared" ref="CT81" si="389">+BP81-CE81</f>
        <v>-0.16332307770228829</v>
      </c>
      <c r="CU81" s="61">
        <f t="shared" ref="CU81" si="390">+BQ81-CF81</f>
        <v>-0.31690130689796664</v>
      </c>
      <c r="CV81" s="61">
        <f t="shared" ref="CV81" si="391">+BR81-CG81</f>
        <v>-7.4698171937533753E-2</v>
      </c>
      <c r="CW81" s="61">
        <f t="shared" ref="CW81" si="392">+BS81-CH81</f>
        <v>-0.61286188149682186</v>
      </c>
      <c r="CX81" s="61">
        <f t="shared" ref="CX81" si="393">+BT81-CI81</f>
        <v>-0.38583987725553381</v>
      </c>
    </row>
    <row r="82" spans="1:119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394">100*D$1*(D82-D81)/$I81</f>
        <v>0.79346791413566409</v>
      </c>
      <c r="L82" s="61">
        <f t="shared" ref="L82" si="395">100*E$1*(E82-E81)/$I81</f>
        <v>1.005217753027315</v>
      </c>
      <c r="M82" s="61">
        <f t="shared" ref="M82" si="396">100*F$1*(F82-F81)/$I81</f>
        <v>1.1558938796559395</v>
      </c>
      <c r="N82" s="61">
        <f t="shared" ref="N82" si="397">100*G$1*(G82-G81)/$I81</f>
        <v>1.454417713045874</v>
      </c>
      <c r="O82" s="61">
        <f t="shared" ref="O82" si="398">100*H$1*(H82-H81)/$I81</f>
        <v>2.1191028044522677</v>
      </c>
      <c r="P82" s="61">
        <f t="shared" ref="P82" si="399">+SUM(K82:O82)</f>
        <v>6.5281000643170604</v>
      </c>
      <c r="Q82" s="61">
        <f t="shared" ref="Q82" si="400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01">+S$1*(S82-S81)/D81</f>
        <v>2.2895560307080278</v>
      </c>
      <c r="Z82" s="61">
        <f t="shared" ref="Z82" si="402">+T$1*(T82-T81)/E81</f>
        <v>1.8685520118951779</v>
      </c>
      <c r="AA82" s="61">
        <f t="shared" ref="AA82" si="403">+U$1*(U82-U81)/F81</f>
        <v>1.7177625707615032</v>
      </c>
      <c r="AB82" s="61">
        <f t="shared" ref="AB82" si="404">+V$1*(V82-V81)/G81</f>
        <v>1.4368649255497092</v>
      </c>
      <c r="AC82" s="61">
        <f t="shared" ref="AC82" si="405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0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07">+H82</f>
        <v>1808.1875</v>
      </c>
      <c r="BG82" s="61">
        <f t="shared" ref="BG82" si="408">+AE$1*(AE82-AE81)/$AQ81</f>
        <v>2.2895560307080278</v>
      </c>
      <c r="BH82" s="61">
        <f t="shared" ref="BH82" si="409">+AF$1*(AF82-AF81)/$AQ81</f>
        <v>0.17096557764570222</v>
      </c>
      <c r="BI82" s="61">
        <f t="shared" ref="BI82" si="410">+AG$1*(AG82-AG81)/$AQ81</f>
        <v>0.34595941227947813</v>
      </c>
      <c r="BJ82" s="61">
        <f t="shared" ref="BJ82" si="411">+AH$1*(AH82-AH81)/$AQ81</f>
        <v>0.47846346213647922</v>
      </c>
      <c r="BK82" s="61">
        <f t="shared" ref="BK82" si="412">+AI$1*(AI82-AI81)/$AQ81</f>
        <v>0.23184328707074425</v>
      </c>
      <c r="BL82" s="61">
        <f t="shared" ref="BL82" si="413">+AJ$1*(AJ82-AJ81)/$AQ81</f>
        <v>0.41207567854807003</v>
      </c>
      <c r="BM82" s="61">
        <f t="shared" ref="BM82" si="414">+AK$1*(AK82-AK81)/$AQ81</f>
        <v>0.57454373532833813</v>
      </c>
      <c r="BN82" s="61">
        <f t="shared" ref="BN82" si="415">+AL$1*(AL82-AL81)/$AQ81</f>
        <v>0.44652222818361431</v>
      </c>
      <c r="BO82" s="61">
        <f t="shared" ref="BO82" si="416">+AM$1*(AM82-AM81)/$AQ81</f>
        <v>0.69459028265516887</v>
      </c>
      <c r="BP82" s="61">
        <f t="shared" ref="BP82" si="417">+AN$1*(AN82-AN81)/$AQ81</f>
        <v>7.8322221504223022E-2</v>
      </c>
      <c r="BQ82" s="61">
        <f t="shared" ref="BQ82" si="418">+AO$1*(AO82-AO81)/$AQ81</f>
        <v>0.35320873883464832</v>
      </c>
      <c r="BR82" s="61">
        <f t="shared" ref="BR82" si="419">+AP$1*(AP82-AP81)/$AQ81</f>
        <v>0.194794573294887</v>
      </c>
      <c r="BS82" s="61">
        <f t="shared" ref="BS82" si="420">+SUM(BG82:BR82)</f>
        <v>6.2708452281893807</v>
      </c>
      <c r="BT82" s="61">
        <f t="shared" ref="BT82" si="421">100*(D82/D81-1)</f>
        <v>6.3891094311341989</v>
      </c>
      <c r="BV82" s="61">
        <f>+AS$1*(AS81-AS80)/$BE80</f>
        <v>0.80099164452515725</v>
      </c>
      <c r="BW82" s="61">
        <f t="shared" ref="BW82" si="422">+AT$1*(AT82-AT81)/$BE81</f>
        <v>0.14351524153481765</v>
      </c>
      <c r="BX82" s="61">
        <f t="shared" ref="BX82" si="423">+AU$1*(AU82-AU81)/$BE81</f>
        <v>0.27308979027258673</v>
      </c>
      <c r="BY82" s="61">
        <f t="shared" ref="BY82" si="424">+AV$1*(AV82-AV81)/$BE81</f>
        <v>0.44622207384760393</v>
      </c>
      <c r="BZ82" s="61">
        <f t="shared" ref="BZ82" si="425">+AW$1*(AW82-AW81)/$BE81</f>
        <v>0.39351589006423032</v>
      </c>
      <c r="CA82" s="61">
        <f t="shared" ref="CA82" si="426">+AX$1*(AX82-AX81)/$BE81</f>
        <v>0.74261776675636126</v>
      </c>
      <c r="CB82" s="61">
        <f t="shared" ref="CB82" si="427">+AY$1*(AY82-AY81)/$BE81</f>
        <v>0.85260908577422012</v>
      </c>
      <c r="CC82" s="61">
        <f t="shared" ref="CC82" si="428">+AZ$1*(AZ82-AZ81)/$BE81</f>
        <v>0.42063399108492167</v>
      </c>
      <c r="CD82" s="61">
        <f t="shared" ref="CD82" si="429">+BA$1*(BA82-BA81)/$BE81</f>
        <v>0.93345339762086788</v>
      </c>
      <c r="CE82" s="61">
        <f t="shared" ref="CE82" si="430">+BB$1*(BB82-BB81)/$BE81</f>
        <v>0.18633576141047484</v>
      </c>
      <c r="CF82" s="61">
        <f t="shared" ref="CF82" si="431">+BC$1*(BC82-BC81)/$BE81</f>
        <v>0.66195983447985929</v>
      </c>
      <c r="CG82" s="61">
        <f t="shared" ref="CG82" si="432">+BD$1*(BD82-BD81)/$BE81</f>
        <v>0.28069385344621683</v>
      </c>
      <c r="CH82" s="61">
        <f t="shared" ref="CH82" si="433">+SUM(BV82:CG82)</f>
        <v>6.1356383308173168</v>
      </c>
      <c r="CI82" s="53">
        <f t="shared" ref="CI82" si="434">100*(H82/H81-1)</f>
        <v>6.6206996727169454</v>
      </c>
      <c r="CK82" s="61">
        <f>+BG82-BV83</f>
        <v>1.2074350169226196</v>
      </c>
      <c r="CL82" s="61">
        <f t="shared" ref="CL82" si="435">+BH82-BW82</f>
        <v>2.7450336110884571E-2</v>
      </c>
      <c r="CM82" s="61">
        <f t="shared" ref="CM82" si="436">+BI82-BX82</f>
        <v>7.2869622006891399E-2</v>
      </c>
      <c r="CN82" s="61">
        <f t="shared" ref="CN82" si="437">+BJ82-BY82</f>
        <v>3.2241388288875295E-2</v>
      </c>
      <c r="CO82" s="61">
        <f t="shared" ref="CO82" si="438">+BK82-BZ82</f>
        <v>-0.16167260299348607</v>
      </c>
      <c r="CP82" s="61">
        <f t="shared" ref="CP82" si="439">+BL82-CA82</f>
        <v>-0.33054208820829123</v>
      </c>
      <c r="CQ82" s="61">
        <f t="shared" ref="CQ82" si="440">+BM82-CB82</f>
        <v>-0.27806535044588199</v>
      </c>
      <c r="CR82" s="61">
        <f t="shared" ref="CR82" si="441">+BN82-CC82</f>
        <v>2.5888237098692646E-2</v>
      </c>
      <c r="CS82" s="61">
        <f t="shared" ref="CS82" si="442">+BO82-CD82</f>
        <v>-0.23886311496569901</v>
      </c>
      <c r="CT82" s="61">
        <f t="shared" ref="CT82" si="443">+BP82-CE82</f>
        <v>-0.10801353990625182</v>
      </c>
      <c r="CU82" s="61">
        <f t="shared" ref="CU82" si="444">+BQ82-CF82</f>
        <v>-0.30875109564521097</v>
      </c>
      <c r="CV82" s="61">
        <f t="shared" ref="CV82" si="445">+BR82-CG82</f>
        <v>-8.5899280151329832E-2</v>
      </c>
      <c r="CW82" s="61">
        <f t="shared" ref="CW82" si="446">+BS82-CH82</f>
        <v>0.13520689737206393</v>
      </c>
      <c r="CX82" s="61">
        <f t="shared" ref="CX82" si="447">+BT82-CI82</f>
        <v>-0.23159024158274644</v>
      </c>
    </row>
    <row r="83" spans="1:119" ht="14.4" thickBot="1" x14ac:dyDescent="0.35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48">100*D$1*(D83-D82)/$I82</f>
        <v>1.5988469774265519</v>
      </c>
      <c r="L83" s="61">
        <f t="shared" ref="L83" si="449">100*E$1*(E83-E82)/$I82</f>
        <v>1.9442470135622179</v>
      </c>
      <c r="M83" s="61">
        <f t="shared" ref="M83" si="450">100*F$1*(F83-F82)/$I82</f>
        <v>2.1932435069670415</v>
      </c>
      <c r="N83" s="61">
        <f t="shared" ref="N83" si="451">100*G$1*(G83-G82)/$I82</f>
        <v>2.7158244445747015</v>
      </c>
      <c r="O83" s="61">
        <f t="shared" ref="O83" si="452">100*H$1*(H83-H82)/$I82</f>
        <v>3.8693901389123679</v>
      </c>
      <c r="P83" s="61">
        <f t="shared" ref="P83" si="453">+SUM(K83:O83)</f>
        <v>12.321552081442881</v>
      </c>
      <c r="Q83" s="61">
        <f t="shared" ref="Q83" si="454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55">+S$1*(S83-S82)/D82</f>
        <v>5.8216084422012493</v>
      </c>
      <c r="Z83" s="61">
        <f t="shared" ref="Z83" si="456">+T$1*(T83-T82)/E82</f>
        <v>4.6431651030333789</v>
      </c>
      <c r="AA83" s="61">
        <f t="shared" ref="AA83" si="457">+U$1*(U83-U82)/F82</f>
        <v>4.2022590776169313</v>
      </c>
      <c r="AB83" s="61">
        <f t="shared" ref="AB83" si="458">+V$1*(V83-V82)/G82</f>
        <v>3.4703183913168694</v>
      </c>
      <c r="AC83" s="61">
        <f t="shared" ref="AC83" si="459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6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61">+H83</f>
        <v>2026.5914306640625</v>
      </c>
      <c r="BG83" s="61">
        <f t="shared" ref="BG83" si="462">+AE$1*(AE83-AE82)/$AQ82</f>
        <v>5.8216084422012493</v>
      </c>
      <c r="BH83" s="61">
        <f t="shared" ref="BH83" si="463">+AF$1*(AF83-AF82)/$AQ82</f>
        <v>0.16733680701434764</v>
      </c>
      <c r="BI83" s="61">
        <f t="shared" ref="BI83" si="464">+AG$1*(AG83-AG82)/$AQ82</f>
        <v>0.79988711928046907</v>
      </c>
      <c r="BJ83" s="61">
        <f t="shared" ref="BJ83" si="465">+AH$1*(AH83-AH82)/$AQ82</f>
        <v>0.91236633983501325</v>
      </c>
      <c r="BK83" s="61">
        <f t="shared" ref="BK83" si="466">+AI$1*(AI83-AI82)/$AQ82</f>
        <v>0.57192667605751346</v>
      </c>
      <c r="BL83" s="61">
        <f t="shared" ref="BL83" si="467">+AJ$1*(AJ83-AJ82)/$AQ82</f>
        <v>0.69362459008359778</v>
      </c>
      <c r="BM83" s="61">
        <f t="shared" ref="BM83" si="468">+AK$1*(AK83-AK82)/$AQ82</f>
        <v>1.0865917634976252</v>
      </c>
      <c r="BN83" s="61">
        <f t="shared" ref="BN83" si="469">+AL$1*(AL83-AL82)/$AQ82</f>
        <v>0.19981326188257106</v>
      </c>
      <c r="BO83" s="61">
        <f t="shared" ref="BO83" si="470">+AM$1*(AM83-AM82)/$AQ82</f>
        <v>0.80392644473828523</v>
      </c>
      <c r="BP83" s="61">
        <f t="shared" ref="BP83" si="471">+AN$1*(AN83-AN82)/$AQ82</f>
        <v>0.11045159120415159</v>
      </c>
      <c r="BQ83" s="61">
        <f t="shared" ref="BQ83" si="472">+AO$1*(AO83-AO82)/$AQ82</f>
        <v>0.62198123152641649</v>
      </c>
      <c r="BR83" s="61">
        <f t="shared" ref="BR83" si="473">+AP$1*(AP83-AP82)/$AQ82</f>
        <v>0.29200342470372898</v>
      </c>
      <c r="BS83" s="61">
        <f t="shared" ref="BS83" si="474">+SUM(BG83:BR83)</f>
        <v>12.081517692024969</v>
      </c>
      <c r="BT83" s="61">
        <f t="shared" ref="BT83" si="475">100*(D83/D82-1)</f>
        <v>12.89094683492722</v>
      </c>
      <c r="BV83" s="61">
        <f>+AS$1*(AS82-AS81)/$BE81</f>
        <v>1.0821210137854083</v>
      </c>
      <c r="BW83" s="61">
        <f t="shared" ref="BW83" si="476">+AT$1*(AT83-AT82)/$BE82</f>
        <v>0.13060949662155169</v>
      </c>
      <c r="BX83" s="61">
        <f t="shared" ref="BX83" si="477">+AU$1*(AU83-AU82)/$BE82</f>
        <v>0.61375503690297117</v>
      </c>
      <c r="BY83" s="61">
        <f t="shared" ref="BY83" si="478">+AV$1*(AV83-AV82)/$BE82</f>
        <v>1.0519065970590293</v>
      </c>
      <c r="BZ83" s="61">
        <f t="shared" ref="BZ83" si="479">+AW$1*(AW83-AW82)/$BE82</f>
        <v>0.97747303212302894</v>
      </c>
      <c r="CA83" s="61">
        <f t="shared" ref="CA83" si="480">+AX$1*(AX83-AX82)/$BE82</f>
        <v>1.3178157585590851</v>
      </c>
      <c r="CB83" s="61">
        <f t="shared" ref="CB83" si="481">+AY$1*(AY83-AY82)/$BE82</f>
        <v>1.6289092632433764</v>
      </c>
      <c r="CC83" s="61">
        <f t="shared" ref="CC83" si="482">+AZ$1*(AZ83-AZ82)/$BE82</f>
        <v>0.17402843530302545</v>
      </c>
      <c r="CD83" s="61">
        <f t="shared" ref="CD83" si="483">+BA$1*(BA83-BA82)/$BE82</f>
        <v>1.0532931132176864</v>
      </c>
      <c r="CE83" s="61">
        <f t="shared" ref="CE83" si="484">+BB$1*(BB83-BB82)/$BE82</f>
        <v>0.28924548410712703</v>
      </c>
      <c r="CF83" s="61">
        <f t="shared" ref="CF83" si="485">+BC$1*(BC83-BC82)/$BE82</f>
        <v>1.1286962010458383</v>
      </c>
      <c r="CG83" s="61">
        <f t="shared" ref="CG83" si="486">+BD$1*(BD83-BD82)/$BE82</f>
        <v>0.39501829729262405</v>
      </c>
      <c r="CH83" s="61">
        <f t="shared" ref="CH83" si="487">+SUM(BV83:CG83)</f>
        <v>9.8428717292607519</v>
      </c>
      <c r="CI83" s="53">
        <f t="shared" ref="CI83" si="488">100*(H83/H82-1)</f>
        <v>12.078610800266155</v>
      </c>
      <c r="CK83" s="61">
        <f>+BG83-BV84</f>
        <v>3.2518469838059056</v>
      </c>
      <c r="CL83" s="61">
        <f t="shared" ref="CL83" si="489">+BH83-BW83</f>
        <v>3.6727310392795948E-2</v>
      </c>
      <c r="CM83" s="61">
        <f t="shared" ref="CM83" si="490">+BI83-BX83</f>
        <v>0.1861320823774979</v>
      </c>
      <c r="CN83" s="61">
        <f t="shared" ref="CN83" si="491">+BJ83-BY83</f>
        <v>-0.13954025722401608</v>
      </c>
      <c r="CO83" s="61">
        <f t="shared" ref="CO83" si="492">+BK83-BZ83</f>
        <v>-0.40554635606551548</v>
      </c>
      <c r="CP83" s="61">
        <f t="shared" ref="CP83" si="493">+BL83-CA83</f>
        <v>-0.62419116847548728</v>
      </c>
      <c r="CQ83" s="61">
        <f t="shared" ref="CQ83" si="494">+BM83-CB83</f>
        <v>-0.54231749974575116</v>
      </c>
      <c r="CR83" s="61">
        <f t="shared" ref="CR83" si="495">+BN83-CC83</f>
        <v>2.5784826579545617E-2</v>
      </c>
      <c r="CS83" s="61">
        <f t="shared" ref="CS83" si="496">+BO83-CD83</f>
        <v>-0.24936666847940114</v>
      </c>
      <c r="CT83" s="61">
        <f t="shared" ref="CT83" si="497">+BP83-CE83</f>
        <v>-0.17879389290297543</v>
      </c>
      <c r="CU83" s="61">
        <f t="shared" ref="CU83" si="498">+BQ83-CF83</f>
        <v>-0.50671496951942185</v>
      </c>
      <c r="CV83" s="61">
        <f t="shared" ref="CV83" si="499">+BR83-CG83</f>
        <v>-0.10301487258889508</v>
      </c>
      <c r="CW83" s="61">
        <f t="shared" ref="CW83" si="500">+BS83-CH83</f>
        <v>2.2386459627642168</v>
      </c>
      <c r="CX83" s="61">
        <f t="shared" ref="CX83" si="501">+BT83-CI83</f>
        <v>0.8123360346610653</v>
      </c>
      <c r="DB83" s="61" t="s">
        <v>150</v>
      </c>
      <c r="DC83" s="61">
        <v>-0.09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ht="14.4" thickBot="1" x14ac:dyDescent="0.35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02">100*D$1*(D84-D83)/$I83</f>
        <v>1.5667205120697003</v>
      </c>
      <c r="L84" s="61">
        <f t="shared" ref="L84" si="503">100*E$1*(E84-E83)/$I83</f>
        <v>1.9262091897159737</v>
      </c>
      <c r="M84" s="61">
        <f t="shared" ref="M84" si="504">100*F$1*(F84-F83)/$I83</f>
        <v>2.1780365061500815</v>
      </c>
      <c r="N84" s="61">
        <f t="shared" ref="N84" si="505">100*G$1*(G84-G83)/$I83</f>
        <v>2.6985641779694229</v>
      </c>
      <c r="O84" s="61">
        <f t="shared" ref="O84" si="506">100*H$1*(H84-H83)/$I83</f>
        <v>3.8202799102570788</v>
      </c>
      <c r="P84" s="61">
        <f t="shared" ref="P84" si="507">+SUM(K84:O84)</f>
        <v>12.189810296162257</v>
      </c>
      <c r="Q84" s="61">
        <f t="shared" ref="Q84" si="508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09">+S$1*(S84-S83)/D83</f>
        <v>5.1976148949754482</v>
      </c>
      <c r="Z84" s="61">
        <f t="shared" ref="Z84" si="510">+T$1*(T84-T83)/E83</f>
        <v>4.1965486028841079</v>
      </c>
      <c r="AA84" s="61">
        <f t="shared" ref="AA84" si="511">+U$1*(U84-U83)/F83</f>
        <v>3.8301517544468258</v>
      </c>
      <c r="AB84" s="61">
        <f t="shared" ref="AB84" si="512">+V$1*(V84-V83)/G83</f>
        <v>3.1871392128933693</v>
      </c>
      <c r="AC84" s="61">
        <f t="shared" ref="AC84" si="513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1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15">+H84</f>
        <v>2268.792724609375</v>
      </c>
      <c r="BG84" s="61">
        <f t="shared" ref="BG84" si="516">+AE$1*(AE84-AE83)/$AQ83</f>
        <v>5.1976148949754482</v>
      </c>
      <c r="BH84" s="61">
        <f t="shared" ref="BH84" si="517">+AF$1*(AF84-AF83)/$AQ83</f>
        <v>0.16964226092146906</v>
      </c>
      <c r="BI84" s="61">
        <f t="shared" ref="BI84" si="518">+AG$1*(AG84-AG83)/$AQ83</f>
        <v>1.0537843820473025</v>
      </c>
      <c r="BJ84" s="61">
        <f t="shared" ref="BJ84" si="519">+AH$1*(AH84-AH83)/$AQ83</f>
        <v>0.94172304701223852</v>
      </c>
      <c r="BK84" s="61">
        <f t="shared" ref="BK84" si="520">+AI$1*(AI84-AI83)/$AQ83</f>
        <v>0.50677381676395794</v>
      </c>
      <c r="BL84" s="61">
        <f t="shared" ref="BL84" si="521">+AJ$1*(AJ84-AJ83)/$AQ83</f>
        <v>0.46376439027915867</v>
      </c>
      <c r="BM84" s="61">
        <f t="shared" ref="BM84" si="522">+AK$1*(AK84-AK83)/$AQ83</f>
        <v>1.1142780691780003</v>
      </c>
      <c r="BN84" s="61">
        <f t="shared" ref="BN84" si="523">+AL$1*(AL84-AL83)/$AQ83</f>
        <v>0.3513013559233818</v>
      </c>
      <c r="BO84" s="61">
        <f t="shared" ref="BO84" si="524">+AM$1*(AM84-AM83)/$AQ83</f>
        <v>1.0684944727115571</v>
      </c>
      <c r="BP84" s="61">
        <f t="shared" ref="BP84" si="525">+AN$1*(AN84-AN83)/$AQ83</f>
        <v>0.12209592007738099</v>
      </c>
      <c r="BQ84" s="61">
        <f t="shared" ref="BQ84" si="526">+AO$1*(AO84-AO83)/$AQ83</f>
        <v>0.62764858916976374</v>
      </c>
      <c r="BR84" s="61">
        <f t="shared" ref="BR84" si="527">+AP$1*(AP84-AP83)/$AQ83</f>
        <v>0.34530049580077782</v>
      </c>
      <c r="BS84" s="61">
        <f t="shared" ref="BS84" si="528">+SUM(BG84:BR84)</f>
        <v>11.962421694860438</v>
      </c>
      <c r="BT84" s="61">
        <f t="shared" ref="BT84" si="529">100*(D84/D83-1)</f>
        <v>12.568217146119265</v>
      </c>
      <c r="BV84" s="61">
        <f>+AS$1*(AS83-AS82)/$BE82</f>
        <v>2.5697614583953436</v>
      </c>
      <c r="BW84" s="61">
        <f t="shared" ref="BW84" si="530">+AT$1*(AT84-AT83)/$BE83</f>
        <v>0.14030485000095305</v>
      </c>
      <c r="BX84" s="61">
        <f t="shared" ref="BX84" si="531">+AU$1*(AU84-AU83)/$BE83</f>
        <v>0.84604953560496388</v>
      </c>
      <c r="BY84" s="61">
        <f t="shared" ref="BY84" si="532">+AV$1*(AV84-AV83)/$BE83</f>
        <v>0.90178122901572422</v>
      </c>
      <c r="BZ84" s="61">
        <f t="shared" ref="BZ84" si="533">+AW$1*(AW84-AW83)/$BE83</f>
        <v>0.85061986253258381</v>
      </c>
      <c r="CA84" s="61">
        <f t="shared" ref="CA84" si="534">+AX$1*(AX84-AX83)/$BE83</f>
        <v>0.80824399032724981</v>
      </c>
      <c r="CB84" s="61">
        <f t="shared" ref="CB84" si="535">+AY$1*(AY84-AY83)/$BE83</f>
        <v>1.6347469875765446</v>
      </c>
      <c r="CC84" s="61">
        <f t="shared" ref="CC84" si="536">+AZ$1*(AZ84-AZ83)/$BE83</f>
        <v>0.31393298119712948</v>
      </c>
      <c r="CD84" s="61">
        <f t="shared" ref="CD84" si="537">+BA$1*(BA84-BA83)/$BE83</f>
        <v>1.4187434081040311</v>
      </c>
      <c r="CE84" s="61">
        <f t="shared" ref="CE84" si="538">+BB$1*(BB84-BB83)/$BE83</f>
        <v>0.34057540886766829</v>
      </c>
      <c r="CF84" s="61">
        <f t="shared" ref="CF84" si="539">+BC$1*(BC84-BC83)/$BE83</f>
        <v>1.2345760412711089</v>
      </c>
      <c r="CG84" s="61">
        <f t="shared" ref="CG84" si="540">+BD$1*(BD84-BD83)/$BE83</f>
        <v>0.49530151684132168</v>
      </c>
      <c r="CH84" s="61">
        <f t="shared" ref="CH84" si="541">+SUM(BV84:CG84)</f>
        <v>11.554637269734622</v>
      </c>
      <c r="CI84" s="53">
        <f t="shared" ref="CI84" si="542">100*(H84/H83-1)</f>
        <v>11.95116540416581</v>
      </c>
      <c r="CK84" s="61">
        <f>+BG84-BV85</f>
        <v>2.8393898688381718</v>
      </c>
      <c r="CL84" s="61">
        <f t="shared" ref="CL84" si="543">+BH84-BW84</f>
        <v>2.9337410920516005E-2</v>
      </c>
      <c r="CM84" s="61">
        <f t="shared" ref="CM84" si="544">+BI84-BX84</f>
        <v>0.20773484644233864</v>
      </c>
      <c r="CN84" s="61">
        <f t="shared" ref="CN84" si="545">+BJ84-BY84</f>
        <v>3.9941817996514306E-2</v>
      </c>
      <c r="CO84" s="61">
        <f t="shared" ref="CO84" si="546">+BK84-BZ84</f>
        <v>-0.34384604576862587</v>
      </c>
      <c r="CP84" s="61">
        <f t="shared" ref="CP84" si="547">+BL84-CA84</f>
        <v>-0.34447960004809114</v>
      </c>
      <c r="CQ84" s="61">
        <f t="shared" ref="CQ84" si="548">+BM84-CB84</f>
        <v>-0.52046891839854426</v>
      </c>
      <c r="CR84" s="61">
        <f t="shared" ref="CR84" si="549">+BN84-CC84</f>
        <v>3.7368374726252318E-2</v>
      </c>
      <c r="CS84" s="61">
        <f t="shared" ref="CS84" si="550">+BO84-CD84</f>
        <v>-0.35024893539247404</v>
      </c>
      <c r="CT84" s="61">
        <f t="shared" ref="CT84" si="551">+BP84-CE84</f>
        <v>-0.21847948879028731</v>
      </c>
      <c r="CU84" s="61">
        <f t="shared" ref="CU84" si="552">+BQ84-CF84</f>
        <v>-0.60692745210134513</v>
      </c>
      <c r="CV84" s="61">
        <f t="shared" ref="CV84" si="553">+BR84-CG84</f>
        <v>-0.15000102104054386</v>
      </c>
      <c r="CW84" s="61">
        <f t="shared" ref="CW84" si="554">+BS84-CH84</f>
        <v>0.4077844251258167</v>
      </c>
      <c r="CX84" s="61">
        <f t="shared" ref="CX84" si="555">+BT84-CI84</f>
        <v>0.61705174195345514</v>
      </c>
      <c r="DB84" s="68" t="s">
        <v>88</v>
      </c>
      <c r="DC84" s="53">
        <v>0.8225877990284105</v>
      </c>
    </row>
    <row r="85" spans="1:119" ht="14.4" thickBot="1" x14ac:dyDescent="0.35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56">100*D$1*(D85-D84)/$I84</f>
        <v>0.96637603494472868</v>
      </c>
      <c r="L85" s="61">
        <f t="shared" ref="L85" si="557">100*E$1*(E85-E84)/$I84</f>
        <v>1.2327425802978575</v>
      </c>
      <c r="M85" s="61">
        <f t="shared" ref="M85" si="558">100*F$1*(F85-F84)/$I84</f>
        <v>1.4072817717506911</v>
      </c>
      <c r="N85" s="61">
        <f t="shared" ref="N85" si="559">100*G$1*(G85-G84)/$I84</f>
        <v>1.7703148856928255</v>
      </c>
      <c r="O85" s="61">
        <f t="shared" ref="O85" si="560">100*H$1*(H85-H84)/$I84</f>
        <v>2.5788803947038015</v>
      </c>
      <c r="P85" s="61">
        <f t="shared" ref="P85" si="561">+SUM(K85:O85)</f>
        <v>7.955595667389904</v>
      </c>
      <c r="Q85" s="61">
        <f t="shared" ref="Q85" si="56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63">+S$1*(S85-S84)/D84</f>
        <v>2.549470580723832</v>
      </c>
      <c r="Z85" s="61">
        <f t="shared" ref="Z85" si="564">+T$1*(T85-T84)/E84</f>
        <v>2.1143003974542118</v>
      </c>
      <c r="AA85" s="61">
        <f t="shared" ref="AA85" si="565">+U$1*(U85-U84)/F84</f>
        <v>1.9563561595729202</v>
      </c>
      <c r="AB85" s="61">
        <f t="shared" ref="AB85" si="566">+V$1*(V85-V84)/G84</f>
        <v>1.643588800456077</v>
      </c>
      <c r="AC85" s="61">
        <f t="shared" ref="AC85" si="56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6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69">+H85</f>
        <v>2452.220947265625</v>
      </c>
      <c r="BG85" s="61">
        <f t="shared" ref="BG85" si="570">+AE$1*(AE85-AE84)/$AQ84</f>
        <v>2.549470580723832</v>
      </c>
      <c r="BH85" s="61">
        <f t="shared" ref="BH85" si="571">+AF$1*(AF85-AF84)/$AQ84</f>
        <v>0.16941498593335097</v>
      </c>
      <c r="BI85" s="61">
        <f t="shared" ref="BI85" si="572">+AG$1*(AG85-AG84)/$AQ84</f>
        <v>0.84814522043208229</v>
      </c>
      <c r="BJ85" s="61">
        <f t="shared" ref="BJ85" si="573">+AH$1*(AH85-AH84)/$AQ84</f>
        <v>0.73539415933229191</v>
      </c>
      <c r="BK85" s="61">
        <f t="shared" ref="BK85" si="574">+AI$1*(AI85-AI84)/$AQ84</f>
        <v>0.42687847537667606</v>
      </c>
      <c r="BL85" s="61">
        <f t="shared" ref="BL85" si="575">+AJ$1*(AJ85-AJ84)/$AQ84</f>
        <v>0.22253224800065682</v>
      </c>
      <c r="BM85" s="61">
        <f t="shared" ref="BM85" si="576">+AK$1*(AK85-AK84)/$AQ84</f>
        <v>0.69475208795161225</v>
      </c>
      <c r="BN85" s="61">
        <f t="shared" ref="BN85" si="577">+AL$1*(AL85-AL84)/$AQ84</f>
        <v>0.42350231559195506</v>
      </c>
      <c r="BO85" s="61">
        <f t="shared" ref="BO85" si="578">+AM$1*(AM85-AM84)/$AQ84</f>
        <v>0.66420518242721838</v>
      </c>
      <c r="BP85" s="61">
        <f t="shared" ref="BP85" si="579">+AN$1*(AN85-AN84)/$AQ84</f>
        <v>8.1852695823061913E-2</v>
      </c>
      <c r="BQ85" s="61">
        <f t="shared" ref="BQ85" si="580">+AO$1*(AO85-AO84)/$AQ84</f>
        <v>0.43323114171778471</v>
      </c>
      <c r="BR85" s="61">
        <f t="shared" ref="BR85" si="581">+AP$1*(AP85-AP84)/$AQ84</f>
        <v>0.23038831224568096</v>
      </c>
      <c r="BS85" s="61">
        <f t="shared" ref="BS85" si="582">+SUM(BG85:BR85)</f>
        <v>7.4797674055562036</v>
      </c>
      <c r="BT85" s="61">
        <f t="shared" ref="BT85" si="583">100*(D85/D84-1)</f>
        <v>7.7262043891683119</v>
      </c>
      <c r="BV85" s="61">
        <f>+AS$1*(AS84-AS83)/$BE83</f>
        <v>2.3582250261372764</v>
      </c>
      <c r="BW85" s="61">
        <f t="shared" ref="BW85" si="584">+AT$1*(AT85-AT84)/$BE84</f>
        <v>0.14478677459865796</v>
      </c>
      <c r="BX85" s="61">
        <f t="shared" ref="BX85" si="585">+AU$1*(AU85-AU84)/$BE84</f>
        <v>0.70445168128959834</v>
      </c>
      <c r="BY85" s="61">
        <f t="shared" ref="BY85" si="586">+AV$1*(AV85-AV84)/$BE84</f>
        <v>0.83771294663315121</v>
      </c>
      <c r="BZ85" s="61">
        <f t="shared" ref="BZ85" si="587">+AW$1*(AW85-AW84)/$BE84</f>
        <v>0.7653047002103075</v>
      </c>
      <c r="CA85" s="61">
        <f t="shared" ref="CA85" si="588">+AX$1*(AX85-AX84)/$BE84</f>
        <v>0.44739483879300984</v>
      </c>
      <c r="CB85" s="61">
        <f t="shared" ref="CB85" si="589">+AY$1*(AY85-AY84)/$BE84</f>
        <v>1.0758413205643704</v>
      </c>
      <c r="CC85" s="61">
        <f t="shared" ref="CC85" si="590">+AZ$1*(AZ85-AZ84)/$BE84</f>
        <v>0.39747453496769397</v>
      </c>
      <c r="CD85" s="61">
        <f t="shared" ref="CD85" si="591">+BA$1*(BA85-BA84)/$BE84</f>
        <v>0.83561632806002228</v>
      </c>
      <c r="CE85" s="61">
        <f t="shared" ref="CE85" si="592">+BB$1*(BB85-BB84)/$BE84</f>
        <v>0.18760207341221383</v>
      </c>
      <c r="CF85" s="61">
        <f t="shared" ref="CF85" si="593">+BC$1*(BC85-BC84)/$BE84</f>
        <v>0.81343837363329219</v>
      </c>
      <c r="CG85" s="61">
        <f t="shared" ref="CG85" si="594">+BD$1*(BD85-BD84)/$BE84</f>
        <v>0.30674813367991566</v>
      </c>
      <c r="CH85" s="61">
        <f t="shared" ref="CH85" si="595">+SUM(BV85:CG85)</f>
        <v>8.8745967319795103</v>
      </c>
      <c r="CI85" s="53">
        <f t="shared" ref="CI85" si="596">100*(H85/H84-1)</f>
        <v>8.0848382783769388</v>
      </c>
      <c r="CK85" s="61">
        <f>+BG85-BV86</f>
        <v>1.2981549831823045</v>
      </c>
      <c r="CL85" s="61">
        <f t="shared" ref="CL85" si="597">+BH85-BW85</f>
        <v>2.4628211334693006E-2</v>
      </c>
      <c r="CM85" s="61">
        <f t="shared" ref="CM85" si="598">+BI85-BX85</f>
        <v>0.14369353914248395</v>
      </c>
      <c r="CN85" s="61">
        <f t="shared" ref="CN85" si="599">+BJ85-BY85</f>
        <v>-0.1023187873008593</v>
      </c>
      <c r="CO85" s="61">
        <f t="shared" ref="CO85" si="600">+BK85-BZ85</f>
        <v>-0.33842622483363144</v>
      </c>
      <c r="CP85" s="61">
        <f t="shared" ref="CP85" si="601">+BL85-CA85</f>
        <v>-0.22486259079235302</v>
      </c>
      <c r="CQ85" s="61">
        <f t="shared" ref="CQ85" si="602">+BM85-CB85</f>
        <v>-0.38108923261275818</v>
      </c>
      <c r="CR85" s="61">
        <f t="shared" ref="CR85" si="603">+BN85-CC85</f>
        <v>2.6027780624261088E-2</v>
      </c>
      <c r="CS85" s="61">
        <f t="shared" ref="CS85" si="604">+BO85-CD85</f>
        <v>-0.17141114563280391</v>
      </c>
      <c r="CT85" s="61">
        <f t="shared" ref="CT85" si="605">+BP85-CE85</f>
        <v>-0.10574937758915191</v>
      </c>
      <c r="CU85" s="61">
        <f t="shared" ref="CU85" si="606">+BQ85-CF85</f>
        <v>-0.38020723191550748</v>
      </c>
      <c r="CV85" s="61">
        <f t="shared" ref="CV85" si="607">+BR85-CG85</f>
        <v>-7.6359821434234698E-2</v>
      </c>
      <c r="CW85" s="61">
        <f t="shared" ref="CW85" si="608">+BS85-CH85</f>
        <v>-1.3948293264233067</v>
      </c>
      <c r="CX85" s="61">
        <f t="shared" ref="CX85" si="609">+BT85-CI85</f>
        <v>-0.35863388920862693</v>
      </c>
      <c r="DB85" s="69" t="s">
        <v>89</v>
      </c>
      <c r="DC85" s="53">
        <v>9.0532675493704348E-3</v>
      </c>
    </row>
    <row r="86" spans="1:119" ht="14.4" thickBot="1" x14ac:dyDescent="0.35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10">100*D$1*(D86-D85)/$I85</f>
        <v>1.7022152488823443</v>
      </c>
      <c r="L86" s="61">
        <f t="shared" ref="L86" si="611">100*E$1*(E86-E85)/$I85</f>
        <v>2.0985244412971595</v>
      </c>
      <c r="M86" s="61">
        <f t="shared" ref="M86" si="612">100*F$1*(F86-F85)/$I85</f>
        <v>2.3874385532753162</v>
      </c>
      <c r="N86" s="61">
        <f t="shared" ref="N86" si="613">100*G$1*(G86-G85)/$I85</f>
        <v>2.9527709424221258</v>
      </c>
      <c r="O86" s="61">
        <f t="shared" ref="O86" si="614">100*H$1*(H86-H85)/$I85</f>
        <v>4.195272344351741</v>
      </c>
      <c r="P86" s="61">
        <f t="shared" ref="P86" si="615">+SUM(K86:O86)</f>
        <v>13.336221530228686</v>
      </c>
      <c r="Q86" s="61">
        <f t="shared" ref="Q86" si="616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17">+S$1*(S86-S85)/D85</f>
        <v>6.0914173044097977</v>
      </c>
      <c r="Z86" s="61">
        <f t="shared" ref="Z86" si="618">+T$1*(T86-T85)/E85</f>
        <v>5.0253397578684442</v>
      </c>
      <c r="AA86" s="61">
        <f t="shared" ref="AA86" si="619">+U$1*(U86-U85)/F85</f>
        <v>4.6482718366606033</v>
      </c>
      <c r="AB86" s="61">
        <f t="shared" ref="AB86" si="620">+V$1*(V86-V85)/G85</f>
        <v>3.900468486649439</v>
      </c>
      <c r="AC86" s="61">
        <f t="shared" ref="AC86" si="621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23">+H86</f>
        <v>2774.357666015625</v>
      </c>
      <c r="BG86" s="61">
        <f t="shared" ref="BG86" si="624">+AE$1*(AE86-AE85)/$AQ85</f>
        <v>6.0914173044097977</v>
      </c>
      <c r="BH86" s="61">
        <f t="shared" ref="BH86" si="625">+AF$1*(AF86-AF85)/$AQ85</f>
        <v>0.19822255840058042</v>
      </c>
      <c r="BI86" s="61">
        <f t="shared" ref="BI86" si="626">+AG$1*(AG86-AG85)/$AQ85</f>
        <v>0.98694501000564994</v>
      </c>
      <c r="BJ86" s="61">
        <f t="shared" ref="BJ86" si="627">+AH$1*(AH86-AH85)/$AQ85</f>
        <v>0.74870117163799466</v>
      </c>
      <c r="BK86" s="61">
        <f t="shared" ref="BK86" si="628">+AI$1*(AI86-AI85)/$AQ85</f>
        <v>0.53771796108912306</v>
      </c>
      <c r="BL86" s="61">
        <f t="shared" ref="BL86" si="629">+AJ$1*(AJ86-AJ85)/$AQ85</f>
        <v>0.69446348395119761</v>
      </c>
      <c r="BM86" s="61">
        <f t="shared" ref="BM86" si="630">+AK$1*(AK86-AK85)/$AQ85</f>
        <v>1.0197173794330763</v>
      </c>
      <c r="BN86" s="61">
        <f t="shared" ref="BN86" si="631">+AL$1*(AL86-AL85)/$AQ85</f>
        <v>0.53366870410925316</v>
      </c>
      <c r="BO86" s="61">
        <f t="shared" ref="BO86" si="632">+AM$1*(AM86-AM85)/$AQ85</f>
        <v>0.97898589285889037</v>
      </c>
      <c r="BP86" s="61">
        <f t="shared" ref="BP86" si="633">+AN$1*(AN86-AN85)/$AQ85</f>
        <v>0.1254793566050208</v>
      </c>
      <c r="BQ86" s="61">
        <f t="shared" ref="BQ86" si="634">+AO$1*(AO86-AO85)/$AQ85</f>
        <v>0.57716224253537241</v>
      </c>
      <c r="BR86" s="61">
        <f t="shared" ref="BR86" si="635">+AP$1*(AP86-AP85)/$AQ85</f>
        <v>0.3438647999639895</v>
      </c>
      <c r="BS86" s="61">
        <f t="shared" ref="BS86" si="636">+SUM(BG86:BR86)</f>
        <v>12.836345864999949</v>
      </c>
      <c r="BT86" s="61">
        <f t="shared" ref="BT86" si="637">100*(D86/D85-1)</f>
        <v>13.638238283029501</v>
      </c>
      <c r="BV86" s="61">
        <f>+AS$1*(AS85-AS84)/$BE84</f>
        <v>1.2513155975415275</v>
      </c>
      <c r="BW86" s="61">
        <f t="shared" ref="BW86" si="638">+AT$1*(AT86-AT85)/$BE85</f>
        <v>0.1671676591154852</v>
      </c>
      <c r="BX86" s="61">
        <f t="shared" ref="BX86" si="639">+AU$1*(AU86-AU85)/$BE85</f>
        <v>0.77736708795952425</v>
      </c>
      <c r="BY86" s="61">
        <f t="shared" ref="BY86" si="640">+AV$1*(AV86-AV85)/$BE85</f>
        <v>0.716715281272162</v>
      </c>
      <c r="BZ86" s="61">
        <f t="shared" ref="BZ86" si="641">+AW$1*(AW86-AW85)/$BE85</f>
        <v>0.94707421771727152</v>
      </c>
      <c r="CA86" s="61">
        <f t="shared" ref="CA86" si="642">+AX$1*(AX86-AX85)/$BE85</f>
        <v>1.3574550395750282</v>
      </c>
      <c r="CB86" s="61">
        <f t="shared" ref="CB86" si="643">+AY$1*(AY86-AY85)/$BE85</f>
        <v>1.5599939558364533</v>
      </c>
      <c r="CC86" s="61">
        <f t="shared" ref="CC86" si="644">+AZ$1*(AZ86-AZ85)/$BE85</f>
        <v>0.49795207869858293</v>
      </c>
      <c r="CD86" s="61">
        <f t="shared" ref="CD86" si="645">+BA$1*(BA86-BA85)/$BE85</f>
        <v>1.3237307629177351</v>
      </c>
      <c r="CE86" s="61">
        <f t="shared" ref="CE86" si="646">+BB$1*(BB86-BB85)/$BE85</f>
        <v>0.35217361454199936</v>
      </c>
      <c r="CF86" s="61">
        <f t="shared" ref="CF86" si="647">+BC$1*(BC86-BC85)/$BE85</f>
        <v>1.1446148703202141</v>
      </c>
      <c r="CG86" s="61">
        <f t="shared" ref="CG86" si="648">+BD$1*(BD86-BD85)/$BE85</f>
        <v>0.47878166457226862</v>
      </c>
      <c r="CH86" s="61">
        <f t="shared" ref="CH86" si="649">+SUM(BV86:CG86)</f>
        <v>10.574341830068255</v>
      </c>
      <c r="CI86" s="53">
        <f t="shared" ref="CI86" si="650">100*(H86/H85-1)</f>
        <v>13.136529116970564</v>
      </c>
      <c r="CK86" s="61">
        <f>+BG86-BV87</f>
        <v>3.1357086677532835</v>
      </c>
      <c r="CL86" s="61">
        <f t="shared" ref="CL86" si="651">+BH86-BW86</f>
        <v>3.1054899285095222E-2</v>
      </c>
      <c r="CM86" s="61">
        <f t="shared" ref="CM86" si="652">+BI86-BX86</f>
        <v>0.20957792204612569</v>
      </c>
      <c r="CN86" s="61">
        <f t="shared" ref="CN86" si="653">+BJ86-BY86</f>
        <v>3.1985890365832659E-2</v>
      </c>
      <c r="CO86" s="61">
        <f t="shared" ref="CO86" si="654">+BK86-BZ86</f>
        <v>-0.40935625662814845</v>
      </c>
      <c r="CP86" s="61">
        <f t="shared" ref="CP86" si="655">+BL86-CA86</f>
        <v>-0.66299155562383061</v>
      </c>
      <c r="CQ86" s="61">
        <f t="shared" ref="CQ86" si="656">+BM86-CB86</f>
        <v>-0.54027657640337701</v>
      </c>
      <c r="CR86" s="61">
        <f t="shared" ref="CR86" si="657">+BN86-CC86</f>
        <v>3.5716625410670222E-2</v>
      </c>
      <c r="CS86" s="61">
        <f t="shared" ref="CS86" si="658">+BO86-CD86</f>
        <v>-0.34474487005884469</v>
      </c>
      <c r="CT86" s="61">
        <f t="shared" ref="CT86" si="659">+BP86-CE86</f>
        <v>-0.22669425793697856</v>
      </c>
      <c r="CU86" s="61">
        <f t="shared" ref="CU86" si="660">+BQ86-CF86</f>
        <v>-0.56745262778484173</v>
      </c>
      <c r="CV86" s="61">
        <f t="shared" ref="CV86" si="661">+BR86-CG86</f>
        <v>-0.13491686460827912</v>
      </c>
      <c r="CW86" s="61">
        <f t="shared" ref="CW86" si="662">+BS86-CH86</f>
        <v>2.2620040349316941</v>
      </c>
      <c r="CX86" s="61">
        <f t="shared" ref="CX86" si="663">+BT86-CI86</f>
        <v>0.50170916605893723</v>
      </c>
      <c r="DB86" s="69" t="s">
        <v>90</v>
      </c>
      <c r="DC86" s="53">
        <v>3.1010735672032261E-2</v>
      </c>
    </row>
    <row r="87" spans="1:119" ht="14.4" thickBot="1" x14ac:dyDescent="0.35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64">100*D$1*(D87-D86)/$I86</f>
        <v>3.2869608343074419</v>
      </c>
      <c r="L87" s="61">
        <f t="shared" ref="L87" si="665">100*E$1*(E87-E86)/$I86</f>
        <v>4.0634992811957238</v>
      </c>
      <c r="M87" s="61">
        <f t="shared" ref="M87" si="666">100*F$1*(F87-F86)/$I86</f>
        <v>4.6104274677667458</v>
      </c>
      <c r="N87" s="61">
        <f t="shared" ref="N87" si="667">100*G$1*(G87-G86)/$I86</f>
        <v>5.7598337920857334</v>
      </c>
      <c r="O87" s="61">
        <f t="shared" ref="O87" si="668">100*H$1*(H87-H86)/$I86</f>
        <v>8.1990665263145335</v>
      </c>
      <c r="P87" s="61">
        <f t="shared" ref="P87" si="669">+SUM(K87:O87)</f>
        <v>25.919787901670176</v>
      </c>
      <c r="Q87" s="61">
        <f t="shared" ref="Q87" si="670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71">+S$1*(S87-S86)/D86</f>
        <v>11.471111169355652</v>
      </c>
      <c r="Z87" s="61">
        <f t="shared" ref="Z87" si="672">+T$1*(T87-T86)/E86</f>
        <v>9.3425385951072482</v>
      </c>
      <c r="AA87" s="61">
        <f t="shared" ref="AA87" si="673">+U$1*(U87-U86)/F86</f>
        <v>8.555720574923841</v>
      </c>
      <c r="AB87" s="61">
        <f t="shared" ref="AB87" si="674">+V$1*(V87-V86)/G86</f>
        <v>7.145706003993249</v>
      </c>
      <c r="AC87" s="61">
        <f t="shared" ref="AC87" si="675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67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677">+H87</f>
        <v>3487.8896484375</v>
      </c>
      <c r="BG87" s="61">
        <f t="shared" ref="BG87" si="678">+AE$1*(AE87-AE86)/$AQ86</f>
        <v>11.471111169355652</v>
      </c>
      <c r="BH87" s="61">
        <f t="shared" ref="BH87" si="679">+AF$1*(AF87-AF86)/$AQ86</f>
        <v>0.34033208733268011</v>
      </c>
      <c r="BI87" s="61">
        <f t="shared" ref="BI87" si="680">+AG$1*(AG87-AG86)/$AQ86</f>
        <v>1.6525146803160025</v>
      </c>
      <c r="BJ87" s="61">
        <f t="shared" ref="BJ87" si="681">+AH$1*(AH87-AH86)/$AQ86</f>
        <v>1.3246466308549458</v>
      </c>
      <c r="BK87" s="61">
        <f t="shared" ref="BK87" si="682">+AI$1*(AI87-AI86)/$AQ86</f>
        <v>1.3049806236405492</v>
      </c>
      <c r="BL87" s="61">
        <f t="shared" ref="BL87" si="683">+AJ$1*(AJ87-AJ86)/$AQ86</f>
        <v>1.4968481143839758</v>
      </c>
      <c r="BM87" s="61">
        <f t="shared" ref="BM87" si="684">+AK$1*(AK87-AK86)/$AQ86</f>
        <v>3.0826854459298065</v>
      </c>
      <c r="BN87" s="61">
        <f t="shared" ref="BN87" si="685">+AL$1*(AL87-AL86)/$AQ86</f>
        <v>0.55234188631419556</v>
      </c>
      <c r="BO87" s="61">
        <f t="shared" ref="BO87" si="686">+AM$1*(AM87-AM86)/$AQ86</f>
        <v>1.4703394098858373</v>
      </c>
      <c r="BP87" s="61">
        <f t="shared" ref="BP87" si="687">+AN$1*(AN87-AN86)/$AQ86</f>
        <v>0.12107156540960956</v>
      </c>
      <c r="BQ87" s="61">
        <f t="shared" ref="BQ87" si="688">+AO$1*(AO87-AO86)/$AQ86</f>
        <v>1.0391330464143929</v>
      </c>
      <c r="BR87" s="61">
        <f t="shared" ref="BR87" si="689">+AP$1*(AP87-AP86)/$AQ86</f>
        <v>0.97419789318841554</v>
      </c>
      <c r="BS87" s="61">
        <f t="shared" ref="BS87" si="690">+SUM(BG87:BR87)</f>
        <v>24.830202553026062</v>
      </c>
      <c r="BT87" s="61">
        <f t="shared" ref="BT87" si="691">100*(D87/D86-1)</f>
        <v>26.265326067140226</v>
      </c>
      <c r="BV87" s="61">
        <f>+AS$1*(AS86-AS85)/$BE85</f>
        <v>2.9557086366565142</v>
      </c>
      <c r="BW87" s="61">
        <f t="shared" ref="BW87" si="692">+AT$1*(AT87-AT86)/$BE86</f>
        <v>0.2909820661488019</v>
      </c>
      <c r="BX87" s="61">
        <f t="shared" ref="BX87" si="693">+AU$1*(AU87-AU86)/$BE86</f>
        <v>1.4079030429036965</v>
      </c>
      <c r="BY87" s="61">
        <f t="shared" ref="BY87" si="694">+AV$1*(AV87-AV86)/$BE86</f>
        <v>1.35130874316462</v>
      </c>
      <c r="BZ87" s="61">
        <f t="shared" ref="BZ87" si="695">+AW$1*(AW87-AW86)/$BE86</f>
        <v>2.3426816381293056</v>
      </c>
      <c r="CA87" s="61">
        <f t="shared" ref="CA87" si="696">+AX$1*(AX87-AX86)/$BE86</f>
        <v>2.7650384912443204</v>
      </c>
      <c r="CB87" s="61">
        <f t="shared" ref="CB87" si="697">+AY$1*(AY87-AY86)/$BE86</f>
        <v>4.5922059166634099</v>
      </c>
      <c r="CC87" s="61">
        <f t="shared" ref="CC87" si="698">+AZ$1*(AZ87-AZ86)/$BE86</f>
        <v>0.50703743682197</v>
      </c>
      <c r="CD87" s="61">
        <f t="shared" ref="CD87" si="699">+BA$1*(BA87-BA86)/$BE86</f>
        <v>1.9503464846328271</v>
      </c>
      <c r="CE87" s="61">
        <f t="shared" ref="CE87" si="700">+BB$1*(BB87-BB86)/$BE86</f>
        <v>0.32555238228900557</v>
      </c>
      <c r="CF87" s="61">
        <f t="shared" ref="CF87" si="701">+BC$1*(BC87-BC86)/$BE86</f>
        <v>1.9996489753766318</v>
      </c>
      <c r="CG87" s="61">
        <f t="shared" ref="CG87" si="702">+BD$1*(BD87-BD86)/$BE86</f>
        <v>1.3171352977044148</v>
      </c>
      <c r="CH87" s="61">
        <f t="shared" ref="CH87" si="703">+SUM(BV87:CG87)</f>
        <v>21.80554911173552</v>
      </c>
      <c r="CI87" s="53">
        <f t="shared" ref="CI87" si="704">100*(H87/H86-1)</f>
        <v>25.718817409963201</v>
      </c>
      <c r="CK87" s="61">
        <f>+BG87-BV88</f>
        <v>6.1171063316819225</v>
      </c>
      <c r="CL87" s="61">
        <f t="shared" ref="CL87" si="705">+BH87-BW87</f>
        <v>4.9350021183878212E-2</v>
      </c>
      <c r="CM87" s="61">
        <f t="shared" ref="CM87" si="706">+BI87-BX87</f>
        <v>0.24461163741230596</v>
      </c>
      <c r="CN87" s="61">
        <f t="shared" ref="CN87" si="707">+BJ87-BY87</f>
        <v>-2.6662112309674191E-2</v>
      </c>
      <c r="CO87" s="61">
        <f t="shared" ref="CO87" si="708">+BK87-BZ87</f>
        <v>-1.0377010144887564</v>
      </c>
      <c r="CP87" s="61">
        <f t="shared" ref="CP87" si="709">+BL87-CA87</f>
        <v>-1.2681903768603446</v>
      </c>
      <c r="CQ87" s="61">
        <f t="shared" ref="CQ87" si="710">+BM87-CB87</f>
        <v>-1.5095204707336034</v>
      </c>
      <c r="CR87" s="61">
        <f t="shared" ref="CR87" si="711">+BN87-CC87</f>
        <v>4.5304449492225563E-2</v>
      </c>
      <c r="CS87" s="61">
        <f t="shared" ref="CS87" si="712">+BO87-CD87</f>
        <v>-0.48000707474698978</v>
      </c>
      <c r="CT87" s="61">
        <f t="shared" ref="CT87" si="713">+BP87-CE87</f>
        <v>-0.20448081687939601</v>
      </c>
      <c r="CU87" s="61">
        <f t="shared" ref="CU87" si="714">+BQ87-CF87</f>
        <v>-0.96051592896223892</v>
      </c>
      <c r="CV87" s="61">
        <f t="shared" ref="CV87" si="715">+BR87-CG87</f>
        <v>-0.3429374045159993</v>
      </c>
      <c r="CW87" s="61">
        <f t="shared" ref="CW87" si="716">+BS87-CH87</f>
        <v>3.0246534412905426</v>
      </c>
      <c r="CX87" s="61">
        <f t="shared" ref="CX87" si="717">+BT87-CI87</f>
        <v>0.54650865717702501</v>
      </c>
      <c r="DB87" s="69" t="s">
        <v>91</v>
      </c>
      <c r="DC87" s="53">
        <v>0.11337564387544141</v>
      </c>
    </row>
    <row r="88" spans="1:119" ht="14.4" thickBot="1" x14ac:dyDescent="0.35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18">100*D$1*(D88-D87)/$I87</f>
        <v>2.5856545487421223</v>
      </c>
      <c r="L88" s="61">
        <f t="shared" ref="L88" si="719">100*E$1*(E88-E87)/$I87</f>
        <v>3.2413916601791786</v>
      </c>
      <c r="M88" s="61">
        <f t="shared" ref="M88" si="720">100*F$1*(F88-F87)/$I87</f>
        <v>3.6807959575783991</v>
      </c>
      <c r="N88" s="61">
        <f t="shared" ref="N88" si="721">100*G$1*(G88-G87)/$I87</f>
        <v>4.6471406604178167</v>
      </c>
      <c r="O88" s="61">
        <f t="shared" ref="O88" si="722">100*H$1*(H88-H87)/$I87</f>
        <v>6.6675948176266422</v>
      </c>
      <c r="P88" s="61">
        <f t="shared" ref="P88" si="723">+SUM(K88:O88)</f>
        <v>20.822577644544157</v>
      </c>
      <c r="Q88" s="61">
        <f t="shared" ref="Q88" si="724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25">+S$1*(S88-S87)/D87</f>
        <v>8.0249274542010092</v>
      </c>
      <c r="Z88" s="61">
        <f t="shared" ref="Z88" si="726">+T$1*(T88-T87)/E87</f>
        <v>6.5737664826230384</v>
      </c>
      <c r="AA88" s="61">
        <f t="shared" ref="AA88" si="727">+U$1*(U88-U87)/F87</f>
        <v>6.0372274648244542</v>
      </c>
      <c r="AB88" s="61">
        <f t="shared" ref="AB88" si="728">+V$1*(V88-V87)/G87</f>
        <v>5.0746521974358725</v>
      </c>
      <c r="AC88" s="61">
        <f t="shared" ref="AC88" si="729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3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31">+H88</f>
        <v>4218.544921875</v>
      </c>
      <c r="BG88" s="61">
        <f t="shared" ref="BG88" si="732">+AE$1*(AE88-AE87)/$AQ87</f>
        <v>8.0249274542010092</v>
      </c>
      <c r="BH88" s="61">
        <f t="shared" ref="BH88" si="733">+AF$1*(AF88-AF87)/$AQ87</f>
        <v>0.34291036967329575</v>
      </c>
      <c r="BI88" s="61">
        <f t="shared" ref="BI88" si="734">+AG$1*(AG88-AG87)/$AQ87</f>
        <v>1.1263567114324085</v>
      </c>
      <c r="BJ88" s="61">
        <f t="shared" ref="BJ88" si="735">+AH$1*(AH88-AH87)/$AQ87</f>
        <v>1.3467744887716047</v>
      </c>
      <c r="BK88" s="61">
        <f t="shared" ref="BK88" si="736">+AI$1*(AI88-AI87)/$AQ87</f>
        <v>0.989557149345758</v>
      </c>
      <c r="BL88" s="61">
        <f t="shared" ref="BL88" si="737">+AJ$1*(AJ88-AJ87)/$AQ87</f>
        <v>0.97161650587656456</v>
      </c>
      <c r="BM88" s="61">
        <f t="shared" ref="BM88" si="738">+AK$1*(AK88-AK87)/$AQ87</f>
        <v>2.6634780087369641</v>
      </c>
      <c r="BN88" s="61">
        <f t="shared" ref="BN88" si="739">+AL$1*(AL88-AL87)/$AQ87</f>
        <v>0.79538265998866209</v>
      </c>
      <c r="BO88" s="61">
        <f t="shared" ref="BO88" si="740">+AM$1*(AM88-AM87)/$AQ87</f>
        <v>1.6526416417408962</v>
      </c>
      <c r="BP88" s="61">
        <f t="shared" ref="BP88" si="741">+AN$1*(AN88-AN87)/$AQ87</f>
        <v>2.4634309056501141E-2</v>
      </c>
      <c r="BQ88" s="61">
        <f t="shared" ref="BQ88" si="742">+AO$1*(AO88-AO87)/$AQ87</f>
        <v>0.90359625649370867</v>
      </c>
      <c r="BR88" s="61">
        <f t="shared" ref="BR88" si="743">+AP$1*(AP88-AP87)/$AQ87</f>
        <v>1.3813580409894284</v>
      </c>
      <c r="BS88" s="61">
        <f t="shared" ref="BS88" si="744">+SUM(BG88:BR88)</f>
        <v>20.223233596306805</v>
      </c>
      <c r="BT88" s="61">
        <f t="shared" ref="BT88" si="745">100*(D88/D87-1)</f>
        <v>20.604826075433856</v>
      </c>
      <c r="BV88" s="61">
        <f>+AS$1*(AS87-AS86)/$BE86</f>
        <v>5.3540048376737293</v>
      </c>
      <c r="BW88" s="61">
        <f t="shared" ref="BW88" si="746">+AT$1*(AT88-AT87)/$BE87</f>
        <v>0.29425471560199795</v>
      </c>
      <c r="BX88" s="61">
        <f t="shared" ref="BX88" si="747">+AU$1*(AU88-AU87)/$BE87</f>
        <v>0.86617592798428322</v>
      </c>
      <c r="BY88" s="61">
        <f t="shared" ref="BY88" si="748">+AV$1*(AV88-AV87)/$BE87</f>
        <v>1.1805303549504325</v>
      </c>
      <c r="BZ88" s="61">
        <f t="shared" ref="BZ88" si="749">+AW$1*(AW88-AW87)/$BE87</f>
        <v>1.7255417767760051</v>
      </c>
      <c r="CA88" s="61">
        <f t="shared" ref="CA88" si="750">+AX$1*(AX88-AX87)/$BE87</f>
        <v>1.85836162150898</v>
      </c>
      <c r="CB88" s="61">
        <f t="shared" ref="CB88" si="751">+AY$1*(AY88-AY87)/$BE87</f>
        <v>4.0552172054283284</v>
      </c>
      <c r="CC88" s="61">
        <f t="shared" ref="CC88" si="752">+AZ$1*(AZ88-AZ87)/$BE87</f>
        <v>0.74562432211776186</v>
      </c>
      <c r="CD88" s="61">
        <f t="shared" ref="CD88" si="753">+BA$1*(BA88-BA87)/$BE87</f>
        <v>2.2180667408587005</v>
      </c>
      <c r="CE88" s="61">
        <f t="shared" ref="CE88" si="754">+BB$1*(BB88-BB87)/$BE87</f>
        <v>3.8804545151001728E-2</v>
      </c>
      <c r="CF88" s="61">
        <f t="shared" ref="CF88" si="755">+BC$1*(BC88-BC87)/$BE87</f>
        <v>1.7171273824758639</v>
      </c>
      <c r="CG88" s="61">
        <f t="shared" ref="CG88" si="756">+BD$1*(BD88-BD87)/$BE87</f>
        <v>1.9304861621532687</v>
      </c>
      <c r="CH88" s="61">
        <f t="shared" ref="CH88" si="757">+SUM(BV88:CG88)</f>
        <v>21.984195592680354</v>
      </c>
      <c r="CI88" s="53">
        <f t="shared" ref="CI88" si="758">100*(H88/H87-1)</f>
        <v>20.948348344816981</v>
      </c>
      <c r="CK88" s="61">
        <f>+BG88-BV89</f>
        <v>4.1945599159247511</v>
      </c>
      <c r="CL88" s="61">
        <f t="shared" ref="CL88" si="759">+BH88-BW88</f>
        <v>4.8655654071297794E-2</v>
      </c>
      <c r="CM88" s="61">
        <f t="shared" ref="CM88" si="760">+BI88-BX88</f>
        <v>0.26018078344812523</v>
      </c>
      <c r="CN88" s="61">
        <f t="shared" ref="CN88" si="761">+BJ88-BY88</f>
        <v>0.1662441338211722</v>
      </c>
      <c r="CO88" s="61">
        <f t="shared" ref="CO88" si="762">+BK88-BZ88</f>
        <v>-0.73598462743024706</v>
      </c>
      <c r="CP88" s="61">
        <f t="shared" ref="CP88" si="763">+BL88-CA88</f>
        <v>-0.88674511563241543</v>
      </c>
      <c r="CQ88" s="61">
        <f t="shared" ref="CQ88" si="764">+BM88-CB88</f>
        <v>-1.3917391966913644</v>
      </c>
      <c r="CR88" s="61">
        <f t="shared" ref="CR88" si="765">+BN88-CC88</f>
        <v>4.9758337870900227E-2</v>
      </c>
      <c r="CS88" s="61">
        <f t="shared" ref="CS88" si="766">+BO88-CD88</f>
        <v>-0.56542509911780425</v>
      </c>
      <c r="CT88" s="61">
        <f t="shared" ref="CT88" si="767">+BP88-CE88</f>
        <v>-1.4170236094500587E-2</v>
      </c>
      <c r="CU88" s="61">
        <f t="shared" ref="CU88" si="768">+BQ88-CF88</f>
        <v>-0.81353112598215527</v>
      </c>
      <c r="CV88" s="61">
        <f t="shared" ref="CV88" si="769">+BR88-CG88</f>
        <v>-0.54912812116384035</v>
      </c>
      <c r="CW88" s="61">
        <f t="shared" ref="CW88" si="770">+BS88-CH88</f>
        <v>-1.760961996373549</v>
      </c>
      <c r="CX88" s="61">
        <f t="shared" ref="CX88" si="771">+BT88-CI88</f>
        <v>-0.34352226938312569</v>
      </c>
      <c r="DB88" s="69" t="s">
        <v>92</v>
      </c>
      <c r="DC88" s="53">
        <v>-0.11382305013693794</v>
      </c>
    </row>
    <row r="89" spans="1:119" ht="14.4" thickBot="1" x14ac:dyDescent="0.35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772">100*D$1*(D89-D88)/$I88</f>
        <v>1.5680784781162471</v>
      </c>
      <c r="L89" s="61">
        <f t="shared" ref="L89" si="773">100*E$1*(E89-E88)/$I88</f>
        <v>2.0505950833396569</v>
      </c>
      <c r="M89" s="61">
        <f t="shared" ref="M89" si="774">100*F$1*(F89-F88)/$I88</f>
        <v>2.3344772532465559</v>
      </c>
      <c r="N89" s="61">
        <f t="shared" ref="N89" si="775">100*G$1*(G89-G88)/$I88</f>
        <v>3.0074422528466211</v>
      </c>
      <c r="O89" s="61">
        <f t="shared" ref="O89" si="776">100*H$1*(H89-H88)/$I88</f>
        <v>4.3745625419331127</v>
      </c>
      <c r="P89" s="61">
        <f t="shared" ref="P89" si="777">+SUM(K89:O89)</f>
        <v>13.335155609482193</v>
      </c>
      <c r="Q89" s="61">
        <f t="shared" ref="Q89" si="778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779">+S$1*(S89-S88)/D88</f>
        <v>4.2335438059349801</v>
      </c>
      <c r="Z89" s="61">
        <f t="shared" ref="Z89" si="780">+T$1*(T89-T88)/E88</f>
        <v>3.562756322394534</v>
      </c>
      <c r="AA89" s="61">
        <f t="shared" ref="AA89" si="781">+U$1*(U89-U88)/F88</f>
        <v>3.3263676477377793</v>
      </c>
      <c r="AB89" s="61">
        <f t="shared" ref="AB89" si="782">+V$1*(V89-V88)/G88</f>
        <v>2.8056585138155268</v>
      </c>
      <c r="AC89" s="61">
        <f t="shared" ref="AC89" si="783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78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785">+H89</f>
        <v>4797.74169921875</v>
      </c>
      <c r="BG89" s="61">
        <f t="shared" ref="BG89" si="786">+AE$1*(AE89-AE88)/$AQ88</f>
        <v>4.2335438059349801</v>
      </c>
      <c r="BH89" s="61">
        <f t="shared" ref="BH89" si="787">+AF$1*(AF89-AF88)/$AQ88</f>
        <v>0.29856995052479629</v>
      </c>
      <c r="BI89" s="61">
        <f t="shared" ref="BI89" si="788">+AG$1*(AG89-AG88)/$AQ88</f>
        <v>0.73512184763533117</v>
      </c>
      <c r="BJ89" s="61">
        <f t="shared" ref="BJ89" si="789">+AH$1*(AH89-AH88)/$AQ88</f>
        <v>1.6546519921112326</v>
      </c>
      <c r="BK89" s="61">
        <f t="shared" ref="BK89" si="790">+AI$1*(AI89-AI88)/$AQ88</f>
        <v>0.46041103092362423</v>
      </c>
      <c r="BL89" s="61">
        <f t="shared" ref="BL89" si="791">+AJ$1*(AJ89-AJ88)/$AQ88</f>
        <v>0.62746837873045613</v>
      </c>
      <c r="BM89" s="61">
        <f t="shared" ref="BM89" si="792">+AK$1*(AK89-AK88)/$AQ88</f>
        <v>2.0459075768116901</v>
      </c>
      <c r="BN89" s="61">
        <f t="shared" ref="BN89" si="793">+AL$1*(AL89-AL88)/$AQ88</f>
        <v>0.82630327223356914</v>
      </c>
      <c r="BO89" s="61">
        <f t="shared" ref="BO89" si="794">+AM$1*(AM89-AM88)/$AQ88</f>
        <v>0.67180874007916513</v>
      </c>
      <c r="BP89" s="61">
        <f t="shared" ref="BP89" si="795">+AN$1*(AN89-AN88)/$AQ88</f>
        <v>9.9911280726229651E-2</v>
      </c>
      <c r="BQ89" s="61">
        <f t="shared" ref="BQ89" si="796">+AO$1*(AO89-AO88)/$AQ88</f>
        <v>0.52717548489191191</v>
      </c>
      <c r="BR89" s="61">
        <f t="shared" ref="BR89" si="797">+AP$1*(AP89-AP88)/$AQ88</f>
        <v>0.62669011130925123</v>
      </c>
      <c r="BS89" s="61">
        <f t="shared" ref="BS89" si="798">+SUM(BG89:BR89)</f>
        <v>12.807563471912236</v>
      </c>
      <c r="BT89" s="61">
        <f t="shared" ref="BT89" si="799">100*(D89/D88-1)</f>
        <v>12.518426483712307</v>
      </c>
      <c r="BV89" s="61">
        <f>+AS$1*(AS88-AS87)/$BE87</f>
        <v>3.8303675382762576</v>
      </c>
      <c r="BW89" s="61">
        <f t="shared" ref="BW89" si="800">+AT$1*(AT89-AT88)/$BE88</f>
        <v>0.26251475244165889</v>
      </c>
      <c r="BX89" s="61">
        <f t="shared" ref="BX89" si="801">+AU$1*(AU89-AU88)/$BE88</f>
        <v>0.5803472423290531</v>
      </c>
      <c r="BY89" s="61">
        <f t="shared" ref="BY89" si="802">+AV$1*(AV89-AV88)/$BE88</f>
        <v>1.6775972671190265</v>
      </c>
      <c r="BZ89" s="61">
        <f t="shared" ref="BZ89" si="803">+AW$1*(AW89-AW88)/$BE88</f>
        <v>0.83051902803552846</v>
      </c>
      <c r="CA89" s="61">
        <f t="shared" ref="CA89" si="804">+AX$1*(AX89-AX88)/$BE88</f>
        <v>1.2585678529309874</v>
      </c>
      <c r="CB89" s="61">
        <f t="shared" ref="CB89" si="805">+AY$1*(AY89-AY88)/$BE88</f>
        <v>3.4843817070936511</v>
      </c>
      <c r="CC89" s="61">
        <f t="shared" ref="CC89" si="806">+AZ$1*(AZ89-AZ88)/$BE88</f>
        <v>0.79242343155600514</v>
      </c>
      <c r="CD89" s="61">
        <f t="shared" ref="CD89" si="807">+BA$1*(BA89-BA88)/$BE88</f>
        <v>0.90930142076871634</v>
      </c>
      <c r="CE89" s="61">
        <f t="shared" ref="CE89" si="808">+BB$1*(BB89-BB88)/$BE88</f>
        <v>0.30284345354715447</v>
      </c>
      <c r="CF89" s="61">
        <f t="shared" ref="CF89" si="809">+BC$1*(BC89-BC88)/$BE88</f>
        <v>0.95377348551984942</v>
      </c>
      <c r="CG89" s="61">
        <f t="shared" ref="CG89" si="810">+BD$1*(BD89-BD88)/$BE88</f>
        <v>0.84912471388603961</v>
      </c>
      <c r="CH89" s="61">
        <f t="shared" ref="CH89" si="811">+SUM(BV89:CG89)</f>
        <v>15.731761893503929</v>
      </c>
      <c r="CI89" s="53">
        <f t="shared" ref="CI89" si="812">100*(H89/H88-1)</f>
        <v>13.729776215973466</v>
      </c>
      <c r="CK89" s="61">
        <f>+BG89-BV90</f>
        <v>2.0832625241049896</v>
      </c>
      <c r="CL89" s="61">
        <f t="shared" ref="CL89" si="813">+BH89-BW89</f>
        <v>3.6055198083137396E-2</v>
      </c>
      <c r="CM89" s="61">
        <f t="shared" ref="CM89" si="814">+BI89-BX89</f>
        <v>0.15477460530627807</v>
      </c>
      <c r="CN89" s="61">
        <f t="shared" ref="CN89" si="815">+BJ89-BY89</f>
        <v>-2.2945275007793864E-2</v>
      </c>
      <c r="CO89" s="61">
        <f t="shared" ref="CO89" si="816">+BK89-BZ89</f>
        <v>-0.37010799711190423</v>
      </c>
      <c r="CP89" s="61">
        <f t="shared" ref="CP89" si="817">+BL89-CA89</f>
        <v>-0.63109947420053125</v>
      </c>
      <c r="CQ89" s="61">
        <f t="shared" ref="CQ89" si="818">+BM89-CB89</f>
        <v>-1.438474130281961</v>
      </c>
      <c r="CR89" s="61">
        <f t="shared" ref="CR89" si="819">+BN89-CC89</f>
        <v>3.3879840677563999E-2</v>
      </c>
      <c r="CS89" s="61">
        <f t="shared" ref="CS89" si="820">+BO89-CD89</f>
        <v>-0.23749268068955121</v>
      </c>
      <c r="CT89" s="61">
        <f t="shared" ref="CT89" si="821">+BP89-CE89</f>
        <v>-0.20293217282092482</v>
      </c>
      <c r="CU89" s="61">
        <f t="shared" ref="CU89" si="822">+BQ89-CF89</f>
        <v>-0.42659800062793751</v>
      </c>
      <c r="CV89" s="61">
        <f t="shared" ref="CV89" si="823">+BR89-CG89</f>
        <v>-0.22243460257678838</v>
      </c>
      <c r="CW89" s="61">
        <f t="shared" ref="CW89" si="824">+BS89-CH89</f>
        <v>-2.9241984215916936</v>
      </c>
      <c r="CX89" s="61">
        <f t="shared" ref="CX89" si="825">+BT89-CI89</f>
        <v>-1.2113497322611586</v>
      </c>
      <c r="DB89" s="69" t="s">
        <v>93</v>
      </c>
      <c r="DC89" s="53">
        <v>-0.18161813770018961</v>
      </c>
    </row>
    <row r="90" spans="1:119" ht="14.4" thickBot="1" x14ac:dyDescent="0.35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26">100*D$1*(D90-D89)/$I89</f>
        <v>1.1979052818874334</v>
      </c>
      <c r="L90" s="61">
        <f t="shared" ref="L90" si="827">100*E$1*(E90-E89)/$I89</f>
        <v>1.5552410920160569</v>
      </c>
      <c r="M90" s="61">
        <f t="shared" ref="M90" si="828">100*F$1*(F90-F89)/$I89</f>
        <v>1.7986009592955949</v>
      </c>
      <c r="N90" s="61">
        <f t="shared" ref="N90" si="829">100*G$1*(G90-G89)/$I89</f>
        <v>2.2780798912477183</v>
      </c>
      <c r="O90" s="61">
        <f t="shared" ref="O90" si="830">100*H$1*(H90-H89)/$I89</f>
        <v>3.2766049617837751</v>
      </c>
      <c r="P90" s="61">
        <f t="shared" ref="P90" si="831">+SUM(K90:O90)</f>
        <v>10.106432186230577</v>
      </c>
      <c r="Q90" s="61">
        <f t="shared" ref="Q90" si="832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33">+S$1*(S90-S89)/D89</f>
        <v>3.489781120747367</v>
      </c>
      <c r="Z90" s="61">
        <f t="shared" ref="Z90" si="834">+T$1*(T90-T89)/E89</f>
        <v>2.9294794595999911</v>
      </c>
      <c r="AA90" s="61">
        <f t="shared" ref="AA90" si="835">+U$1*(U90-U89)/F89</f>
        <v>2.7434293403222494</v>
      </c>
      <c r="AB90" s="61">
        <f t="shared" ref="AB90" si="836">+V$1*(V90-V89)/G89</f>
        <v>2.3175822343383916</v>
      </c>
      <c r="AC90" s="61">
        <f t="shared" ref="AC90" si="837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3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39">+H90</f>
        <v>5289.4189453125</v>
      </c>
      <c r="BG90" s="61">
        <f t="shared" ref="BG90" si="840">+AE$1*(AE90-AE89)/$AQ89</f>
        <v>3.489781120747367</v>
      </c>
      <c r="BH90" s="61">
        <f t="shared" ref="BH90" si="841">+AF$1*(AF90-AF89)/$AQ89</f>
        <v>0.19651059337583909</v>
      </c>
      <c r="BI90" s="61">
        <f t="shared" ref="BI90" si="842">+AG$1*(AG90-AG89)/$AQ89</f>
        <v>0.51578284544896413</v>
      </c>
      <c r="BJ90" s="61">
        <f t="shared" ref="BJ90" si="843">+AH$1*(AH90-AH89)/$AQ89</f>
        <v>1.103245715278574</v>
      </c>
      <c r="BK90" s="61">
        <f t="shared" ref="BK90" si="844">+AI$1*(AI90-AI89)/$AQ89</f>
        <v>0.22060092815565574</v>
      </c>
      <c r="BL90" s="61">
        <f t="shared" ref="BL90" si="845">+AJ$1*(AJ90-AJ89)/$AQ89</f>
        <v>0.57400655704330072</v>
      </c>
      <c r="BM90" s="61">
        <f t="shared" ref="BM90" si="846">+AK$1*(AK90-AK89)/$AQ89</f>
        <v>1.5174681406568555</v>
      </c>
      <c r="BN90" s="61">
        <f t="shared" ref="BN90" si="847">+AL$1*(AL90-AL89)/$AQ89</f>
        <v>0.58493431118917139</v>
      </c>
      <c r="BO90" s="61">
        <f t="shared" ref="BO90" si="848">+AM$1*(AM90-AM89)/$AQ89</f>
        <v>0.60620118003659984</v>
      </c>
      <c r="BP90" s="61">
        <f t="shared" ref="BP90" si="849">+AN$1*(AN90-AN89)/$AQ89</f>
        <v>0.25164546872219734</v>
      </c>
      <c r="BQ90" s="61">
        <f t="shared" ref="BQ90" si="850">+AO$1*(AO90-AO89)/$AQ89</f>
        <v>0.37674078174374176</v>
      </c>
      <c r="BR90" s="61">
        <f t="shared" ref="BR90" si="851">+AP$1*(AP90-AP89)/$AQ89</f>
        <v>0.3635487299291657</v>
      </c>
      <c r="BS90" s="61">
        <f t="shared" ref="BS90" si="852">+SUM(BG90:BR90)</f>
        <v>9.8004663723274312</v>
      </c>
      <c r="BT90" s="61">
        <f t="shared" ref="BT90" si="853">100*(D90/D89-1)</f>
        <v>9.6326392901241462</v>
      </c>
      <c r="BV90" s="61">
        <f>+AS$1*(AS89-AS88)/$BE88</f>
        <v>2.1502812818299906</v>
      </c>
      <c r="BW90" s="61">
        <f t="shared" ref="BW90" si="854">+AT$1*(AT90-AT89)/$BE89</f>
        <v>0.16566683986862016</v>
      </c>
      <c r="BX90" s="61">
        <f t="shared" ref="BX90" si="855">+AU$1*(AU90-AU89)/$BE89</f>
        <v>0.42383103748420348</v>
      </c>
      <c r="BY90" s="61">
        <f t="shared" ref="BY90" si="856">+AV$1*(AV90-AV89)/$BE89</f>
        <v>1.1837599739726687</v>
      </c>
      <c r="BZ90" s="61">
        <f t="shared" ref="BZ90" si="857">+AW$1*(AW90-AW89)/$BE89</f>
        <v>0.38629816962954339</v>
      </c>
      <c r="CA90" s="61">
        <f t="shared" ref="CA90" si="858">+AX$1*(AX90-AX89)/$BE89</f>
        <v>1.1217681490339568</v>
      </c>
      <c r="CB90" s="61">
        <f t="shared" ref="CB90" si="859">+AY$1*(AY90-AY89)/$BE89</f>
        <v>2.1511805489956135</v>
      </c>
      <c r="CC90" s="61">
        <f t="shared" ref="CC90" si="860">+AZ$1*(AZ90-AZ89)/$BE89</f>
        <v>0.55389149847851049</v>
      </c>
      <c r="CD90" s="61">
        <f t="shared" ref="CD90" si="861">+BA$1*(BA90-BA89)/$BE89</f>
        <v>0.82839648891240403</v>
      </c>
      <c r="CE90" s="61">
        <f t="shared" ref="CE90" si="862">+BB$1*(BB90-BB89)/$BE89</f>
        <v>0.60137280156153794</v>
      </c>
      <c r="CF90" s="61">
        <f t="shared" ref="CF90" si="863">+BC$1*(BC90-BC89)/$BE89</f>
        <v>0.70790779984509844</v>
      </c>
      <c r="CG90" s="61">
        <f t="shared" ref="CG90" si="864">+BD$1*(BD90-BD89)/$BE89</f>
        <v>0.50783201423429802</v>
      </c>
      <c r="CH90" s="61">
        <f t="shared" ref="CH90" si="865">+SUM(BV90:CG90)</f>
        <v>10.782186603846446</v>
      </c>
      <c r="CI90" s="53">
        <f t="shared" ref="CI90" si="866">100*(H90/H89-1)</f>
        <v>10.248097478315966</v>
      </c>
      <c r="CK90" s="61">
        <f>+BG90-BV91</f>
        <v>1.7067861989537485</v>
      </c>
      <c r="CL90" s="61">
        <f t="shared" ref="CL90" si="867">+BH90-BW90</f>
        <v>3.0843753507218935E-2</v>
      </c>
      <c r="CM90" s="61">
        <f t="shared" ref="CM90" si="868">+BI90-BX90</f>
        <v>9.1951807964760657E-2</v>
      </c>
      <c r="CN90" s="61">
        <f t="shared" ref="CN90" si="869">+BJ90-BY90</f>
        <v>-8.0514258694094787E-2</v>
      </c>
      <c r="CO90" s="61">
        <f t="shared" ref="CO90" si="870">+BK90-BZ90</f>
        <v>-0.16569724147388765</v>
      </c>
      <c r="CP90" s="61">
        <f t="shared" ref="CP90" si="871">+BL90-CA90</f>
        <v>-0.5477615919906561</v>
      </c>
      <c r="CQ90" s="61">
        <f t="shared" ref="CQ90" si="872">+BM90-CB90</f>
        <v>-0.63371240833875797</v>
      </c>
      <c r="CR90" s="61">
        <f t="shared" ref="CR90" si="873">+BN90-CC90</f>
        <v>3.1042812710660894E-2</v>
      </c>
      <c r="CS90" s="61">
        <f t="shared" ref="CS90" si="874">+BO90-CD90</f>
        <v>-0.22219530887580419</v>
      </c>
      <c r="CT90" s="61">
        <f t="shared" ref="CT90" si="875">+BP90-CE90</f>
        <v>-0.3497273328393406</v>
      </c>
      <c r="CU90" s="61">
        <f t="shared" ref="CU90" si="876">+BQ90-CF90</f>
        <v>-0.33116701810135668</v>
      </c>
      <c r="CV90" s="61">
        <f t="shared" ref="CV90" si="877">+BR90-CG90</f>
        <v>-0.14428328430513232</v>
      </c>
      <c r="CW90" s="61">
        <f t="shared" ref="CW90" si="878">+BS90-CH90</f>
        <v>-0.98172023151901477</v>
      </c>
      <c r="CX90" s="61">
        <f t="shared" ref="CX90" si="879">+BT90-CI90</f>
        <v>-0.61545818819181974</v>
      </c>
      <c r="DB90" s="69" t="s">
        <v>94</v>
      </c>
      <c r="DC90" s="53">
        <v>-0.35074152002934122</v>
      </c>
    </row>
    <row r="91" spans="1:119" ht="14.4" thickBot="1" x14ac:dyDescent="0.35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880">100*D$1*(D91-D90)/$I90</f>
        <v>1.0361834754107284</v>
      </c>
      <c r="L91" s="61">
        <f t="shared" ref="L91" si="881">100*E$1*(E91-E90)/$I90</f>
        <v>1.3445668031069213</v>
      </c>
      <c r="M91" s="61">
        <f t="shared" ref="M91" si="882">100*F$1*(F91-F90)/$I90</f>
        <v>1.5524123158211127</v>
      </c>
      <c r="N91" s="61">
        <f t="shared" ref="N91" si="883">100*G$1*(G91-G90)/$I90</f>
        <v>1.9489428740031718</v>
      </c>
      <c r="O91" s="61">
        <f t="shared" ref="O91" si="884">100*H$1*(H91-H90)/$I90</f>
        <v>2.8762474423781579</v>
      </c>
      <c r="P91" s="61">
        <f t="shared" ref="P91" si="885">+SUM(K91:O91)</f>
        <v>8.7583529107200917</v>
      </c>
      <c r="Q91" s="61">
        <f t="shared" ref="Q91" si="886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887">+S$1*(S91-S90)/D90</f>
        <v>2.4215588869840281</v>
      </c>
      <c r="Z91" s="61">
        <f t="shared" ref="Z91" si="888">+T$1*(T91-T90)/E90</f>
        <v>1.9633368059221528</v>
      </c>
      <c r="AA91" s="61">
        <f t="shared" ref="AA91" si="889">+U$1*(U91-U90)/F90</f>
        <v>1.800145973451406</v>
      </c>
      <c r="AB91" s="61">
        <f t="shared" ref="AB91" si="890">+V$1*(V91-V90)/G90</f>
        <v>1.4912249357954013</v>
      </c>
      <c r="AC91" s="61">
        <f t="shared" ref="AC91" si="891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89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893">+H91</f>
        <v>5764.63916015625</v>
      </c>
      <c r="BG91" s="61">
        <f t="shared" ref="BG91" si="894">+AE$1*(AE91-AE90)/$AQ90</f>
        <v>2.4215588869840281</v>
      </c>
      <c r="BH91" s="61">
        <f t="shared" ref="BH91" si="895">+AF$1*(AF91-AF90)/$AQ90</f>
        <v>0.11430475721476449</v>
      </c>
      <c r="BI91" s="61">
        <f t="shared" ref="BI91" si="896">+AG$1*(AG91-AG90)/$AQ90</f>
        <v>0.52945712749535812</v>
      </c>
      <c r="BJ91" s="61">
        <f t="shared" ref="BJ91" si="897">+AH$1*(AH91-AH90)/$AQ90</f>
        <v>2.9604425283532945</v>
      </c>
      <c r="BK91" s="61">
        <f t="shared" ref="BK91" si="898">+AI$1*(AI91-AI90)/$AQ90</f>
        <v>0.27131433805769423</v>
      </c>
      <c r="BL91" s="61">
        <f t="shared" ref="BL91" si="899">+AJ$1*(AJ91-AJ90)/$AQ90</f>
        <v>0.43818919659546651</v>
      </c>
      <c r="BM91" s="61">
        <f t="shared" ref="BM91" si="900">+AK$1*(AK91-AK90)/$AQ90</f>
        <v>0.70525450897742736</v>
      </c>
      <c r="BN91" s="61">
        <f t="shared" ref="BN91" si="901">+AL$1*(AL91-AL90)/$AQ90</f>
        <v>0.59567567132330346</v>
      </c>
      <c r="BO91" s="61">
        <f t="shared" ref="BO91" si="902">+AM$1*(AM91-AM90)/$AQ90</f>
        <v>0.52402088346266573</v>
      </c>
      <c r="BP91" s="61">
        <f t="shared" ref="BP91" si="903">+AN$1*(AN91-AN90)/$AQ90</f>
        <v>9.984900533649789E-2</v>
      </c>
      <c r="BQ91" s="61">
        <f t="shared" ref="BQ91" si="904">+AO$1*(AO91-AO90)/$AQ90</f>
        <v>0.31547350849250283</v>
      </c>
      <c r="BR91" s="61">
        <f t="shared" ref="BR91" si="905">+AP$1*(AP91-AP90)/$AQ90</f>
        <v>0.22208276483913283</v>
      </c>
      <c r="BS91" s="61">
        <f t="shared" ref="BS91" si="906">+SUM(BG91:BR91)</f>
        <v>9.1976231771321348</v>
      </c>
      <c r="BT91" s="61">
        <f t="shared" ref="BT91" si="907">100*(D91/D90-1)</f>
        <v>8.3682037427066582</v>
      </c>
      <c r="BV91" s="61">
        <f>+AS$1*(AS90-AS89)/$BE89</f>
        <v>1.7829949217936185</v>
      </c>
      <c r="BW91" s="61">
        <f t="shared" ref="BW91" si="908">+AT$1*(AT91-AT90)/$BE90</f>
        <v>9.6745172092182738E-2</v>
      </c>
      <c r="BX91" s="61">
        <f t="shared" ref="BX91" si="909">+AU$1*(AU91-AU90)/$BE90</f>
        <v>0.40733698162815252</v>
      </c>
      <c r="BY91" s="61">
        <f t="shared" ref="BY91" si="910">+AV$1*(AV91-AV90)/$BE90</f>
        <v>3.3766182655437817</v>
      </c>
      <c r="BZ91" s="61">
        <f t="shared" ref="BZ91" si="911">+AW$1*(AW91-AW90)/$BE90</f>
        <v>0.49559104282293193</v>
      </c>
      <c r="CA91" s="61">
        <f t="shared" ref="CA91" si="912">+AX$1*(AX91-AX90)/$BE90</f>
        <v>0.85534927449530807</v>
      </c>
      <c r="CB91" s="61">
        <f t="shared" ref="CB91" si="913">+AY$1*(AY91-AY90)/$BE90</f>
        <v>1.0654464211589869</v>
      </c>
      <c r="CC91" s="61">
        <f t="shared" ref="CC91" si="914">+AZ$1*(AZ91-AZ90)/$BE90</f>
        <v>0.53780023025454815</v>
      </c>
      <c r="CD91" s="61">
        <f t="shared" ref="CD91" si="915">+BA$1*(BA91-BA90)/$BE90</f>
        <v>0.655291028404417</v>
      </c>
      <c r="CE91" s="61">
        <f t="shared" ref="CE91" si="916">+BB$1*(BB91-BB90)/$BE90</f>
        <v>0.24916740360656947</v>
      </c>
      <c r="CF91" s="61">
        <f t="shared" ref="CF91" si="917">+BC$1*(BC91-BC90)/$BE90</f>
        <v>0.63121072764194508</v>
      </c>
      <c r="CG91" s="61">
        <f t="shared" ref="CG91" si="918">+BD$1*(BD91-BD90)/$BE90</f>
        <v>0.30269939263291512</v>
      </c>
      <c r="CH91" s="61">
        <f t="shared" ref="CH91" si="919">+SUM(BV91:CG91)</f>
        <v>10.456250862075358</v>
      </c>
      <c r="CI91" s="53">
        <f t="shared" ref="CI91" si="920">100*(H91/H90-1)</f>
        <v>8.9843557441199096</v>
      </c>
      <c r="CK91" s="61">
        <f>+BG91-BV92</f>
        <v>1.3061810930315831</v>
      </c>
      <c r="CL91" s="61">
        <f t="shared" ref="CL91" si="921">+BH91-BW91</f>
        <v>1.7559585122581753E-2</v>
      </c>
      <c r="CM91" s="61">
        <f t="shared" ref="CM91" si="922">+BI91-BX91</f>
        <v>0.1221201458672056</v>
      </c>
      <c r="CN91" s="61">
        <f t="shared" ref="CN91" si="923">+BJ91-BY91</f>
        <v>-0.41617573719048728</v>
      </c>
      <c r="CO91" s="61">
        <f t="shared" ref="CO91" si="924">+BK91-BZ91</f>
        <v>-0.2242767047652377</v>
      </c>
      <c r="CP91" s="61">
        <f t="shared" ref="CP91" si="925">+BL91-CA91</f>
        <v>-0.41716007789984155</v>
      </c>
      <c r="CQ91" s="61">
        <f t="shared" ref="CQ91" si="926">+BM91-CB91</f>
        <v>-0.36019191218155955</v>
      </c>
      <c r="CR91" s="61">
        <f t="shared" ref="CR91" si="927">+BN91-CC91</f>
        <v>5.7875441068755307E-2</v>
      </c>
      <c r="CS91" s="61">
        <f t="shared" ref="CS91" si="928">+BO91-CD91</f>
        <v>-0.13127014494175127</v>
      </c>
      <c r="CT91" s="61">
        <f t="shared" ref="CT91" si="929">+BP91-CE91</f>
        <v>-0.1493183982700716</v>
      </c>
      <c r="CU91" s="61">
        <f t="shared" ref="CU91" si="930">+BQ91-CF91</f>
        <v>-0.31573721914944225</v>
      </c>
      <c r="CV91" s="61">
        <f t="shared" ref="CV91" si="931">+BR91-CG91</f>
        <v>-8.0616627793782286E-2</v>
      </c>
      <c r="CW91" s="61">
        <f t="shared" ref="CW91" si="932">+BS91-CH91</f>
        <v>-1.2586276849432227</v>
      </c>
      <c r="CX91" s="61">
        <f t="shared" ref="CX91" si="933">+BT91-CI91</f>
        <v>-0.61615200141325133</v>
      </c>
      <c r="DB91" s="69" t="s">
        <v>95</v>
      </c>
      <c r="DC91" s="53">
        <v>2.9433977907603159E-2</v>
      </c>
    </row>
    <row r="92" spans="1:119" ht="14.4" thickBot="1" x14ac:dyDescent="0.35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934">100*D$1*(D92-D91)/$I91</f>
        <v>0.58657701135684526</v>
      </c>
      <c r="L92" s="61">
        <f t="shared" ref="L92" si="935">100*E$1*(E92-E91)/$I91</f>
        <v>0.73712186095387899</v>
      </c>
      <c r="M92" s="61">
        <f t="shared" ref="M92" si="936">100*F$1*(F92-F91)/$I91</f>
        <v>0.82614180753598654</v>
      </c>
      <c r="N92" s="61">
        <f t="shared" ref="N92" si="937">100*G$1*(G92-G91)/$I91</f>
        <v>1.01603407764376</v>
      </c>
      <c r="O92" s="61">
        <f t="shared" ref="O92" si="938">100*H$1*(H92-H91)/$I91</f>
        <v>1.4256355894733879</v>
      </c>
      <c r="P92" s="61">
        <f t="shared" ref="P92" si="939">+SUM(K92:O92)</f>
        <v>4.591510346963859</v>
      </c>
      <c r="Q92" s="61">
        <f t="shared" ref="Q92" si="940">100*(I92/I91-1)</f>
        <v>4.5915451935246265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941">+S$1*(S92-S91)/D91</f>
        <v>2.0790424752743091</v>
      </c>
      <c r="Z92" s="61">
        <f t="shared" ref="Z92" si="942">+T$1*(T92-T91)/E91</f>
        <v>1.7197850722958874</v>
      </c>
      <c r="AA92" s="61">
        <f t="shared" ref="AA92" si="943">+U$1*(U92-U91)/F91</f>
        <v>1.5954333288449498</v>
      </c>
      <c r="AB92" s="61">
        <f t="shared" ref="AB92" si="944">+V$1*(V92-V91)/G91</f>
        <v>1.3379928927698672</v>
      </c>
      <c r="AC92" s="61">
        <f t="shared" ref="AC92" si="945">+W$1*(W92-W91)/H91</f>
        <v>1.0237789808021045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94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947">+H92</f>
        <v>6020.81591796875</v>
      </c>
      <c r="BG92" s="61">
        <f t="shared" ref="BG92" si="948">+AE$1*(AE92-AE91)/$AQ91</f>
        <v>2.0790424752743091</v>
      </c>
      <c r="BH92" s="61">
        <f t="shared" ref="BH92" si="949">+AF$1*(AF92-AF91)/$AQ91</f>
        <v>0.12161171919447923</v>
      </c>
      <c r="BI92" s="61">
        <f t="shared" ref="BI92" si="950">+AG$1*(AG92-AG91)/$AQ91</f>
        <v>0.31230439818139605</v>
      </c>
      <c r="BJ92" s="61">
        <f t="shared" ref="BJ92" si="951">+AH$1*(AH92-AH91)/$AQ91</f>
        <v>0.29395196396510259</v>
      </c>
      <c r="BK92" s="61">
        <f t="shared" ref="BK92" si="952">+AI$1*(AI92-AI91)/$AQ91</f>
        <v>0.14409999015213856</v>
      </c>
      <c r="BL92" s="61">
        <f t="shared" ref="BL92" si="953">+AJ$1*(AJ92-AJ91)/$AQ91</f>
        <v>4.1604283784003798E-2</v>
      </c>
      <c r="BM92" s="61">
        <f t="shared" ref="BM92" si="954">+AK$1*(AK92-AK91)/$AQ91</f>
        <v>0.49473801906714276</v>
      </c>
      <c r="BN92" s="61">
        <f t="shared" ref="BN92" si="955">+AL$1*(AL92-AL91)/$AQ91</f>
        <v>0.36469264078512581</v>
      </c>
      <c r="BO92" s="61">
        <f t="shared" ref="BO92" si="956">+AM$1*(AM92-AM91)/$AQ91</f>
        <v>0.29049486282346521</v>
      </c>
      <c r="BP92" s="61">
        <f t="shared" ref="BP92" si="957">+AN$1*(AN92-AN91)/$AQ91</f>
        <v>8.9064007806171311E-2</v>
      </c>
      <c r="BQ92" s="61">
        <f t="shared" ref="BQ92" si="958">+AO$1*(AO92-AO91)/$AQ91</f>
        <v>0.23956427023794091</v>
      </c>
      <c r="BR92" s="61">
        <f t="shared" ref="BR92" si="959">+AP$1*(AP92-AP91)/$AQ91</f>
        <v>0.15983676002381494</v>
      </c>
      <c r="BS92" s="61">
        <f t="shared" ref="BS92" si="960">+SUM(BG92:BR92)</f>
        <v>4.6310053912950906</v>
      </c>
      <c r="BT92" s="61">
        <f t="shared" ref="BT92" si="961">100*(D92/D91-1)</f>
        <v>4.754241981505114</v>
      </c>
      <c r="BV92" s="61">
        <f>+AS$1*(AS91-AS90)/$BE90</f>
        <v>1.115377793952445</v>
      </c>
      <c r="BW92" s="61">
        <f t="shared" ref="BW92" si="962">+AT$1*(AT92-AT91)/$BE91</f>
        <v>0.1074744151812603</v>
      </c>
      <c r="BX92" s="61">
        <f t="shared" ref="BX92" si="963">+AU$1*(AU92-AU91)/$BE91</f>
        <v>0.25406851685265924</v>
      </c>
      <c r="BY92" s="61">
        <f t="shared" ref="BY92" si="964">+AV$1*(AV92-AV91)/$BE91</f>
        <v>0.27783012946420704</v>
      </c>
      <c r="BZ92" s="61">
        <f t="shared" ref="BZ92" si="965">+AW$1*(AW92-AW91)/$BE91</f>
        <v>0.24351141101435567</v>
      </c>
      <c r="CA92" s="61">
        <f t="shared" ref="CA92" si="966">+AX$1*(AX92-AX91)/$BE91</f>
        <v>4.8243522194992991E-2</v>
      </c>
      <c r="CB92" s="61">
        <f t="shared" ref="CB92" si="967">+AY$1*(AY92-AY91)/$BE91</f>
        <v>0.68006778854627215</v>
      </c>
      <c r="CC92" s="61">
        <f t="shared" ref="CC92" si="968">+AZ$1*(AZ92-AZ91)/$BE91</f>
        <v>0.33950728619000925</v>
      </c>
      <c r="CD92" s="61">
        <f t="shared" ref="CD92" si="969">+BA$1*(BA92-BA91)/$BE91</f>
        <v>0.42827805429372445</v>
      </c>
      <c r="CE92" s="61">
        <f t="shared" ref="CE92" si="970">+BB$1*(BB92-BB91)/$BE91</f>
        <v>0.24577363363700214</v>
      </c>
      <c r="CF92" s="61">
        <f t="shared" ref="CF92" si="971">+BC$1*(BC92-BC91)/$BE91</f>
        <v>0.47623697475314919</v>
      </c>
      <c r="CG92" s="61">
        <f t="shared" ref="CG92" si="972">+BD$1*(BD92-BD91)/$BE91</f>
        <v>0.22984855789001263</v>
      </c>
      <c r="CH92" s="61">
        <f t="shared" ref="CH92" si="973">+SUM(BV92:CG92)</f>
        <v>4.4462180839700904</v>
      </c>
      <c r="CI92" s="53">
        <f t="shared" ref="CI92" si="974">100*(H92/H91-1)</f>
        <v>4.443933968723135</v>
      </c>
      <c r="CK92" s="61">
        <f>+BG92-BV93</f>
        <v>1.0552634944722046</v>
      </c>
      <c r="CL92" s="61">
        <f t="shared" ref="CL92" si="975">+BH92-BW92</f>
        <v>1.4137304013218929E-2</v>
      </c>
      <c r="CM92" s="61">
        <f t="shared" ref="CM92" si="976">+BI92-BX92</f>
        <v>5.8235881328736805E-2</v>
      </c>
      <c r="CN92" s="61">
        <f t="shared" ref="CN92" si="977">+BJ92-BY92</f>
        <v>1.6121834500895549E-2</v>
      </c>
      <c r="CO92" s="61">
        <f t="shared" ref="CO92" si="978">+BK92-BZ92</f>
        <v>-9.9411420862217104E-2</v>
      </c>
      <c r="CP92" s="61">
        <f t="shared" ref="CP92" si="979">+BL92-CA92</f>
        <v>-6.6392384109891928E-3</v>
      </c>
      <c r="CQ92" s="61">
        <f t="shared" ref="CQ92" si="980">+BM92-CB92</f>
        <v>-0.18532976947912938</v>
      </c>
      <c r="CR92" s="61">
        <f t="shared" ref="CR92" si="981">+BN92-CC92</f>
        <v>2.518535459511656E-2</v>
      </c>
      <c r="CS92" s="61">
        <f t="shared" ref="CS92" si="982">+BO92-CD92</f>
        <v>-0.13778319147025925</v>
      </c>
      <c r="CT92" s="61">
        <f t="shared" ref="CT92" si="983">+BP92-CE92</f>
        <v>-0.15670962583083081</v>
      </c>
      <c r="CU92" s="61">
        <f t="shared" ref="CU92" si="984">+BQ92-CF92</f>
        <v>-0.23667270451520828</v>
      </c>
      <c r="CV92" s="61">
        <f t="shared" ref="CV92" si="985">+BR92-CG92</f>
        <v>-7.0011797866197684E-2</v>
      </c>
      <c r="CW92" s="61">
        <f t="shared" ref="CW92" si="986">+BS92-CH92</f>
        <v>0.18478730732500015</v>
      </c>
      <c r="CX92" s="61">
        <f t="shared" ref="CX92" si="987">+BT92-CI92</f>
        <v>0.31030801278197906</v>
      </c>
      <c r="DB92" s="69" t="s">
        <v>96</v>
      </c>
      <c r="DC92" s="53">
        <v>-4.5286773137868025E-2</v>
      </c>
    </row>
    <row r="93" spans="1:119" ht="14.4" thickBot="1" x14ac:dyDescent="0.35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988">100*D$1*(D93-D92)/$I92</f>
        <v>0.57901656137990642</v>
      </c>
      <c r="L93" s="61">
        <f t="shared" ref="L93" si="989">100*E$1*(E93-E92)/$I92</f>
        <v>0.73836569042595068</v>
      </c>
      <c r="M93" s="61">
        <f t="shared" ref="M93" si="990">100*F$1*(F93-F92)/$I92</f>
        <v>0.84765453138373659</v>
      </c>
      <c r="N93" s="61">
        <f t="shared" ref="N93" si="991">100*G$1*(G93-G92)/$I92</f>
        <v>1.0660053366021969</v>
      </c>
      <c r="O93" s="61">
        <f t="shared" ref="O93" si="992">100*H$1*(H93-H92)/$I92</f>
        <v>1.5522642110220843</v>
      </c>
      <c r="P93" s="61">
        <f t="shared" ref="P93" si="993">+SUM(K93:O93)</f>
        <v>4.7833063308138755</v>
      </c>
      <c r="Q93" s="61">
        <f t="shared" ref="Q93" si="994">100*(I93/I92-1)</f>
        <v>4.7832971199857521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995">+S$1*(S93-S92)/D92</f>
        <v>1.426382691404223</v>
      </c>
      <c r="Z93" s="61">
        <f t="shared" ref="Z93" si="996">+T$1*(T93-T92)/E92</f>
        <v>1.1416449377985303</v>
      </c>
      <c r="AA93" s="61">
        <f t="shared" ref="AA93" si="997">+U$1*(U93-U92)/F92</f>
        <v>1.0428094760442643</v>
      </c>
      <c r="AB93" s="61">
        <f t="shared" ref="AB93" si="998">+V$1*(V93-V92)/G92</f>
        <v>0.86374786283683835</v>
      </c>
      <c r="AC93" s="61">
        <f t="shared" ref="AC93" si="999">+W$1*(W93-W92)/H92</f>
        <v>0.62905880136112191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000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001">+H93</f>
        <v>6312.55419921875</v>
      </c>
      <c r="BG93" s="61">
        <f t="shared" ref="BG93" si="1002">+AE$1*(AE93-AE92)/$AQ92</f>
        <v>1.426382691404223</v>
      </c>
      <c r="BH93" s="61">
        <f t="shared" ref="BH93" si="1003">+AF$1*(AF93-AF92)/$AQ92</f>
        <v>3.4885317281250876E-2</v>
      </c>
      <c r="BI93" s="61">
        <f t="shared" ref="BI93" si="1004">+AG$1*(AG93-AG92)/$AQ92</f>
        <v>0.22315753004413866</v>
      </c>
      <c r="BJ93" s="61">
        <f t="shared" ref="BJ93" si="1005">+AH$1*(AH93-AH92)/$AQ92</f>
        <v>1.6884481174494868</v>
      </c>
      <c r="BK93" s="61">
        <f t="shared" ref="BK93" si="1006">+AI$1*(AI93-AI92)/$AQ92</f>
        <v>7.9062508621038363E-2</v>
      </c>
      <c r="BL93" s="61">
        <f t="shared" ref="BL93" si="1007">+AJ$1*(AJ93-AJ92)/$AQ92</f>
        <v>0.2240655641267506</v>
      </c>
      <c r="BM93" s="61">
        <f t="shared" ref="BM93" si="1008">+AK$1*(AK93-AK92)/$AQ92</f>
        <v>0.42889973463982112</v>
      </c>
      <c r="BN93" s="61">
        <f t="shared" ref="BN93" si="1009">+AL$1*(AL93-AL92)/$AQ92</f>
        <v>0.23077847591640971</v>
      </c>
      <c r="BO93" s="61">
        <f t="shared" ref="BO93" si="1010">+AM$1*(AM93-AM92)/$AQ92</f>
        <v>0.37229436542640959</v>
      </c>
      <c r="BP93" s="61">
        <f t="shared" ref="BP93" si="1011">+AN$1*(AN93-AN92)/$AQ92</f>
        <v>8.9503552080734433E-2</v>
      </c>
      <c r="BQ93" s="61">
        <f t="shared" ref="BQ93" si="1012">+AO$1*(AO93-AO92)/$AQ92</f>
        <v>0.26831472787843175</v>
      </c>
      <c r="BR93" s="61">
        <f t="shared" ref="BR93" si="1013">+AP$1*(AP93-AP92)/$AQ92</f>
        <v>9.4572096959222904E-2</v>
      </c>
      <c r="BS93" s="61">
        <f t="shared" ref="BS93" si="1014">+SUM(BG93:BR93)</f>
        <v>5.1603646818279172</v>
      </c>
      <c r="BT93" s="61">
        <f t="shared" ref="BT93" si="1015">100*(D93/D92-1)</f>
        <v>4.6856753036191412</v>
      </c>
      <c r="BV93" s="61">
        <f>+AS$1*(AS92-AS91)/$BE91</f>
        <v>1.0237789808021045</v>
      </c>
      <c r="BW93" s="61">
        <f t="shared" ref="BW93" si="1016">+AT$1*(AT93-AT92)/$BE92</f>
        <v>2.9455535056050999E-2</v>
      </c>
      <c r="BX93" s="61">
        <f t="shared" ref="BX93" si="1017">+AU$1*(AU93-AU92)/$BE92</f>
        <v>0.16334361676374221</v>
      </c>
      <c r="BY93" s="61">
        <f t="shared" ref="BY93" si="1018">+AV$1*(AV93-AV92)/$BE92</f>
        <v>1.5254727408397466</v>
      </c>
      <c r="BZ93" s="61">
        <f t="shared" ref="BZ93" si="1019">+AW$1*(AW93-AW92)/$BE92</f>
        <v>0.12672505401892067</v>
      </c>
      <c r="CA93" s="61">
        <f t="shared" ref="CA93" si="1020">+AX$1*(AX93-AX92)/$BE92</f>
        <v>0.42462283971248582</v>
      </c>
      <c r="CB93" s="61">
        <f t="shared" ref="CB93" si="1021">+AY$1*(AY93-AY92)/$BE92</f>
        <v>0.67520928616556253</v>
      </c>
      <c r="CC93" s="61">
        <f t="shared" ref="CC93" si="1022">+AZ$1*(AZ93-AZ92)/$BE92</f>
        <v>0.20995762334553014</v>
      </c>
      <c r="CD93" s="61">
        <f t="shared" ref="CD93" si="1023">+BA$1*(BA93-BA92)/$BE92</f>
        <v>0.48706752249899227</v>
      </c>
      <c r="CE93" s="61">
        <f t="shared" ref="CE93" si="1024">+BB$1*(BB93-BB92)/$BE92</f>
        <v>0.21488624523188504</v>
      </c>
      <c r="CF93" s="61">
        <f t="shared" ref="CF93" si="1025">+BC$1*(BC93-BC92)/$BE92</f>
        <v>0.55771881659392208</v>
      </c>
      <c r="CG93" s="61">
        <f t="shared" ref="CG93" si="1026">+BD$1*(BD93-BD92)/$BE92</f>
        <v>0.14521076823578513</v>
      </c>
      <c r="CH93" s="61">
        <f t="shared" ref="CH93" si="1027">+SUM(BV93:CG93)</f>
        <v>5.5834490292647283</v>
      </c>
      <c r="CI93" s="53">
        <f t="shared" ref="CI93" si="1028">100*(H93/H92-1)</f>
        <v>4.845494119481808</v>
      </c>
      <c r="CK93" s="61">
        <f>+BG93-BV94</f>
        <v>0.79732389004310111</v>
      </c>
      <c r="CL93" s="61">
        <f t="shared" ref="CL93" si="1029">+BH93-BW93</f>
        <v>5.4297822251998772E-3</v>
      </c>
      <c r="CM93" s="61">
        <f t="shared" ref="CM93" si="1030">+BI93-BX93</f>
        <v>5.9813913280396452E-2</v>
      </c>
      <c r="CN93" s="61">
        <f t="shared" ref="CN93" si="1031">+BJ93-BY93</f>
        <v>0.16297537660974015</v>
      </c>
      <c r="CO93" s="61">
        <f t="shared" ref="CO93" si="1032">+BK93-BZ93</f>
        <v>-4.7662545397882311E-2</v>
      </c>
      <c r="CP93" s="61">
        <f t="shared" ref="CP93" si="1033">+BL93-CA93</f>
        <v>-0.20055727558573522</v>
      </c>
      <c r="CQ93" s="61">
        <f t="shared" ref="CQ93" si="1034">+BM93-CB93</f>
        <v>-0.24630955152574141</v>
      </c>
      <c r="CR93" s="61">
        <f t="shared" ref="CR93" si="1035">+BN93-CC93</f>
        <v>2.0820852570879567E-2</v>
      </c>
      <c r="CS93" s="61">
        <f t="shared" ref="CS93" si="1036">+BO93-CD93</f>
        <v>-0.11477315707258268</v>
      </c>
      <c r="CT93" s="61">
        <f t="shared" ref="CT93" si="1037">+BP93-CE93</f>
        <v>-0.12538269315115061</v>
      </c>
      <c r="CU93" s="61">
        <f t="shared" ref="CU93" si="1038">+BQ93-CF93</f>
        <v>-0.28940408871549034</v>
      </c>
      <c r="CV93" s="61">
        <f t="shared" ref="CV93" si="1039">+BR93-CG93</f>
        <v>-5.0638671276562228E-2</v>
      </c>
      <c r="CW93" s="61">
        <f>+BS93-CH93</f>
        <v>-0.42308434743681111</v>
      </c>
      <c r="CX93" s="61">
        <f t="shared" ref="CX93" si="1040">+BT93-CI93</f>
        <v>-0.15981881586266677</v>
      </c>
      <c r="DB93" s="69" t="s">
        <v>97</v>
      </c>
      <c r="DC93" s="53">
        <v>-0.11874633878134687</v>
      </c>
    </row>
    <row r="94" spans="1:119" ht="14.4" thickBot="1" x14ac:dyDescent="0.35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041">100*D$1*(D94-D93)/$I93</f>
        <v>0.50659594650102879</v>
      </c>
      <c r="L94" s="61">
        <f t="shared" ref="L94" si="1042">100*E$1*(E94-E93)/$I93</f>
        <v>0.64437117184047865</v>
      </c>
      <c r="M94" s="61">
        <f t="shared" ref="M94" si="1043">100*F$1*(F94-F93)/$I93</f>
        <v>0.74048019158415768</v>
      </c>
      <c r="N94" s="61">
        <f t="shared" ref="N94" si="1044">100*G$1*(G94-G93)/$I93</f>
        <v>0.93419633904540267</v>
      </c>
      <c r="O94" s="61">
        <f t="shared" ref="O94" si="1045">100*H$1*(H94-H93)/$I93</f>
        <v>1.3596622115778039</v>
      </c>
      <c r="P94" s="61">
        <f t="shared" ref="P94" si="1046">+SUM(K94:O94)</f>
        <v>4.1853058605488709</v>
      </c>
      <c r="Q94" s="61">
        <f t="shared" ref="Q94" si="1047">100*(I94/I93-1)</f>
        <v>4.1853117747473023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048">+S$1*(S94-S93)/D93</f>
        <v>1.320406822792596</v>
      </c>
      <c r="Z94" s="61">
        <f t="shared" ref="Z94" si="1049">+T$1*(T94-T93)/E93</f>
        <v>1.1072433925812897</v>
      </c>
      <c r="AA94" s="61">
        <f t="shared" ref="AA94" si="1050">+U$1*(U94-U93)/F93</f>
        <v>1.0396600467172492</v>
      </c>
      <c r="AB94" s="61">
        <f t="shared" ref="AB94" si="1051">+V$1*(V94-V93)/G93</f>
        <v>0.88030417016643425</v>
      </c>
      <c r="AC94" s="61">
        <f t="shared" ref="AC94" si="1052">+W$1*(W94-W93)/H93</f>
        <v>0.67667995412331161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053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054">+H94</f>
        <v>6580.3173828125</v>
      </c>
      <c r="BG94" s="61">
        <f t="shared" ref="BG94" si="1055">+AE$1*(AE94-AE93)/$AQ93</f>
        <v>1.320406822792596</v>
      </c>
      <c r="BH94" s="61">
        <f t="shared" ref="BH94" si="1056">+AF$1*(AF94-AF93)/$AQ93</f>
        <v>0.1129947766538362</v>
      </c>
      <c r="BI94" s="61">
        <f t="shared" ref="BI94" si="1057">+AG$1*(AG94-AG93)/$AQ93</f>
        <v>0.18498564644722787</v>
      </c>
      <c r="BJ94" s="61">
        <f t="shared" ref="BJ94" si="1058">+AH$1*(AH94-AH93)/$AQ93</f>
        <v>0.87918951579034588</v>
      </c>
      <c r="BK94" s="61">
        <f t="shared" ref="BK94" si="1059">+AI$1*(AI94-AI93)/$AQ93</f>
        <v>0.11391695765752606</v>
      </c>
      <c r="BL94" s="61">
        <f t="shared" ref="BL94" si="1060">+AJ$1*(AJ94-AJ93)/$AQ93</f>
        <v>0.27176039703637178</v>
      </c>
      <c r="BM94" s="61">
        <f t="shared" ref="BM94" si="1061">+AK$1*(AK94-AK93)/$AQ93</f>
        <v>0.30995332553344751</v>
      </c>
      <c r="BN94" s="61">
        <f t="shared" ref="BN94" si="1062">+AL$1*(AL94-AL93)/$AQ93</f>
        <v>0.17985524324601215</v>
      </c>
      <c r="BO94" s="61">
        <f t="shared" ref="BO94" si="1063">+AM$1*(AM94-AM93)/$AQ93</f>
        <v>0.33661685441377709</v>
      </c>
      <c r="BP94" s="61">
        <f t="shared" ref="BP94" si="1064">+AN$1*(AN94-AN93)/$AQ93</f>
        <v>4.9317301424193619E-2</v>
      </c>
      <c r="BQ94" s="61">
        <f t="shared" ref="BQ94" si="1065">+AO$1*(AO94-AO93)/$AQ93</f>
        <v>0.28491357659661154</v>
      </c>
      <c r="BR94" s="61">
        <f t="shared" ref="BR94" si="1066">+AP$1*(AP94-AP93)/$AQ93</f>
        <v>0.13017568994295256</v>
      </c>
      <c r="BS94" s="61">
        <f t="shared" ref="BS94" si="1067">+SUM(BG94:BR94)</f>
        <v>4.1740861075348983</v>
      </c>
      <c r="BT94" s="61">
        <f t="shared" ref="BT94" si="1068">100*(D94/D93-1)</f>
        <v>4.1034364908771437</v>
      </c>
      <c r="BV94" s="61">
        <f>+AS$1*(AS93-AS92)/$BE92</f>
        <v>0.62905880136112191</v>
      </c>
      <c r="BW94" s="61">
        <f t="shared" ref="BW94" si="1069">+AT$1*(AT94-AT93)/$BE93</f>
        <v>9.5287122483132008E-2</v>
      </c>
      <c r="BX94" s="61">
        <f t="shared" ref="BX94" si="1070">+AU$1*(AU94-AU93)/$BE93</f>
        <v>0.12871130924543028</v>
      </c>
      <c r="BY94" s="61">
        <f t="shared" ref="BY94" si="1071">+AV$1*(AV94-AV93)/$BE93</f>
        <v>0.668931474137474</v>
      </c>
      <c r="BZ94" s="61">
        <f t="shared" ref="BZ94" si="1072">+AW$1*(AW94-AW93)/$BE93</f>
        <v>0.18522391509500238</v>
      </c>
      <c r="CA94" s="61">
        <f t="shared" ref="CA94" si="1073">+AX$1*(AX94-AX93)/$BE93</f>
        <v>0.52441018414404494</v>
      </c>
      <c r="CB94" s="61">
        <f t="shared" ref="CB94" si="1074">+AY$1*(AY94-AY93)/$BE93</f>
        <v>0.42809407420839363</v>
      </c>
      <c r="CC94" s="61">
        <f t="shared" ref="CC94" si="1075">+AZ$1*(AZ94-AZ93)/$BE93</f>
        <v>0.16167309320210402</v>
      </c>
      <c r="CD94" s="61">
        <f t="shared" ref="CD94" si="1076">+BA$1*(BA94-BA93)/$BE93</f>
        <v>0.41726042200829033</v>
      </c>
      <c r="CE94" s="61">
        <f t="shared" ref="CE94" si="1077">+BB$1*(BB94-BB93)/$BE93</f>
        <v>8.0739997863370161E-2</v>
      </c>
      <c r="CF94" s="61">
        <f t="shared" ref="CF94" si="1078">+BC$1*(BC94-BC93)/$BE93</f>
        <v>0.56064936905299079</v>
      </c>
      <c r="CG94" s="61">
        <f t="shared" ref="CG94" si="1079">+BD$1*(BD94-BD93)/$BE93</f>
        <v>0.17245910339758794</v>
      </c>
      <c r="CH94" s="61">
        <f t="shared" ref="CH94" si="1080">+SUM(BV94:CG94)</f>
        <v>4.0524988661989427</v>
      </c>
      <c r="CI94" s="53">
        <f t="shared" ref="CI94" si="1081">100*(H94/H93-1)</f>
        <v>4.2417565876406771</v>
      </c>
      <c r="CK94" s="61">
        <f>+BG94-BV95</f>
        <v>0.64372686866928441</v>
      </c>
      <c r="CL94" s="61">
        <f t="shared" ref="CL94" si="1082">+BH94-BW94</f>
        <v>1.770765417070419E-2</v>
      </c>
      <c r="CM94" s="61">
        <f t="shared" ref="CM94" si="1083">+BI94-BX94</f>
        <v>5.6274337201797586E-2</v>
      </c>
      <c r="CN94" s="61">
        <f t="shared" ref="CN94" si="1084">+BJ94-BY94</f>
        <v>0.21025804165287187</v>
      </c>
      <c r="CO94" s="61">
        <f t="shared" ref="CO94" si="1085">+BK94-BZ94</f>
        <v>-7.1306957437476323E-2</v>
      </c>
      <c r="CP94" s="61">
        <f t="shared" ref="CP94" si="1086">+BL94-CA94</f>
        <v>-0.25264978710767316</v>
      </c>
      <c r="CQ94" s="61">
        <f t="shared" ref="CQ94" si="1087">+BM94-CB94</f>
        <v>-0.11814074867494612</v>
      </c>
      <c r="CR94" s="61">
        <f t="shared" ref="CR94" si="1088">+BN94-CC94</f>
        <v>1.8182150043908135E-2</v>
      </c>
      <c r="CS94" s="61">
        <f t="shared" ref="CS94" si="1089">+BO94-CD94</f>
        <v>-8.0643567594513244E-2</v>
      </c>
      <c r="CT94" s="61">
        <f t="shared" ref="CT94" si="1090">+BP94-CE94</f>
        <v>-3.1422696439176542E-2</v>
      </c>
      <c r="CU94" s="61">
        <f t="shared" ref="CU94" si="1091">+BQ94-CF94</f>
        <v>-0.27573579245637925</v>
      </c>
      <c r="CV94" s="61">
        <f t="shared" ref="CV94" si="1092">+BR94-CG94</f>
        <v>-4.2283413454635377E-2</v>
      </c>
      <c r="CW94" s="61">
        <f>+BS94-CH94</f>
        <v>0.12158724133595555</v>
      </c>
      <c r="CX94" s="61">
        <f t="shared" ref="CX94" si="1093">+BT94-CI94</f>
        <v>-0.13832009676353341</v>
      </c>
      <c r="DB94" s="69" t="s">
        <v>98</v>
      </c>
      <c r="DC94" s="53">
        <v>-0.18624769828439414</v>
      </c>
    </row>
    <row r="95" spans="1:119" ht="14.4" thickBot="1" x14ac:dyDescent="0.35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6967.3828125</v>
      </c>
      <c r="E95" s="60">
        <f>+'Indice PondENGHO'!BM94</f>
        <v>6920.37841796875</v>
      </c>
      <c r="F95" s="60">
        <f>+'Indice PondENGHO'!BN94</f>
        <v>6923.7470703125</v>
      </c>
      <c r="G95" s="60">
        <f>+'Indice PondENGHO'!BO94</f>
        <v>6903.92431640625</v>
      </c>
      <c r="H95" s="60">
        <f>+'Indice PondENGHO'!BP94</f>
        <v>6851.23486328125</v>
      </c>
      <c r="I95" s="60">
        <f>+'Indice PondENGHO'!CD94</f>
        <v>6900.7119140625</v>
      </c>
      <c r="K95" s="61">
        <f t="shared" ref="K95" si="1094">100*D$1*(D95-D94)/$I94</f>
        <v>0.49716957525829802</v>
      </c>
      <c r="L95" s="61">
        <f t="shared" ref="L95" si="1095">100*E$1*(E95-E94)/$I94</f>
        <v>0.63132315819145512</v>
      </c>
      <c r="M95" s="61">
        <f t="shared" ref="M95" si="1096">100*F$1*(F95-F94)/$I94</f>
        <v>0.71351859597806866</v>
      </c>
      <c r="N95" s="61">
        <f t="shared" ref="N95" si="1097">100*G$1*(G95-G94)/$I94</f>
        <v>0.90895585256873002</v>
      </c>
      <c r="O95" s="61">
        <f t="shared" ref="O95" si="1098">100*H$1*(H95-H94)/$I94</f>
        <v>1.3204157529341596</v>
      </c>
      <c r="P95" s="61">
        <f t="shared" ref="P95" si="1099">+SUM(K95:O95)</f>
        <v>4.0713829349307114</v>
      </c>
      <c r="Q95" s="61">
        <f t="shared" ref="Q95" si="1100">100*(I95/I94-1)</f>
        <v>4.0713785074773634</v>
      </c>
      <c r="S95" s="60">
        <f>+'Indice PondENGHO'!D94</f>
        <v>7577.3876953125</v>
      </c>
      <c r="T95" s="60">
        <f>+'Indice PondENGHO'!P94</f>
        <v>7602.2724609375</v>
      </c>
      <c r="U95" s="60">
        <f>+'Indice PondENGHO'!AB94</f>
        <v>7618.08447265625</v>
      </c>
      <c r="V95" s="60">
        <f>+'Indice PondENGHO'!AN94</f>
        <v>7622.6103515625</v>
      </c>
      <c r="W95" s="60">
        <f>+'Indice PondENGHO'!AZ94</f>
        <v>7625.80029296875</v>
      </c>
      <c r="Y95" s="61">
        <f t="shared" ref="Y95" si="1101">+S$1*(S95-S94)/D94</f>
        <v>1.4093078283495761</v>
      </c>
      <c r="Z95" s="61">
        <f t="shared" ref="Z95" si="1102">+T$1*(T95-T94)/E94</f>
        <v>1.1052623347435899</v>
      </c>
      <c r="AA95" s="61">
        <f t="shared" ref="AA95" si="1103">+U$1*(U95-U94)/F94</f>
        <v>0.98676296838349942</v>
      </c>
      <c r="AB95" s="61">
        <f t="shared" ref="AB95" si="1104">+V$1*(V95-V94)/G94</f>
        <v>0.8100973523121977</v>
      </c>
      <c r="AC95" s="61">
        <f t="shared" ref="AC95" si="1105">+W$1*(W95-W94)/H94</f>
        <v>0.58672002932116563</v>
      </c>
      <c r="AE95" s="60">
        <f>+'Indice PondENGHO'!D94</f>
        <v>7577.3876953125</v>
      </c>
      <c r="AF95" s="60">
        <f>+'Indice PondENGHO'!E94</f>
        <v>5452.94140625</v>
      </c>
      <c r="AG95" s="60">
        <f>+'Indice PondENGHO'!F94</f>
        <v>5905.86572265625</v>
      </c>
      <c r="AH95" s="60">
        <f>+'Indice PondENGHO'!G94</f>
        <v>6279.48486328125</v>
      </c>
      <c r="AI95" s="60">
        <f>+'Indice PondENGHO'!H94</f>
        <v>6570.56982421875</v>
      </c>
      <c r="AJ95" s="60">
        <f>+'Indice PondENGHO'!I94</f>
        <v>8005.5537109375</v>
      </c>
      <c r="AK95" s="60">
        <f>+'Indice PondENGHO'!J94</f>
        <v>7428.26123046875</v>
      </c>
      <c r="AL95" s="60">
        <f>+'Indice PondENGHO'!K94</f>
        <v>6196.94921875</v>
      </c>
      <c r="AM95" s="60">
        <f>+'Indice PondENGHO'!L94</f>
        <v>6207.4443359375</v>
      </c>
      <c r="AN95" s="60">
        <f>+'Indice PondENGHO'!M94</f>
        <v>4751.16015625</v>
      </c>
      <c r="AO95" s="60">
        <f>+'Indice PondENGHO'!N94</f>
        <v>7408.1943359375</v>
      </c>
      <c r="AP95" s="60">
        <f>+'Indice PondENGHO'!O94</f>
        <v>6768.939453125</v>
      </c>
      <c r="AQ95" s="60">
        <f t="shared" ref="AQ95" si="1106">+D95</f>
        <v>6967.3828125</v>
      </c>
      <c r="AR95" s="60"/>
      <c r="AS95" s="60">
        <f>+'Indice PondENGHO'!AZ94</f>
        <v>7625.80029296875</v>
      </c>
      <c r="AT95" s="60">
        <f>+'Indice PondENGHO'!BA94</f>
        <v>5428.59423828125</v>
      </c>
      <c r="AU95" s="60">
        <f>+'Indice PondENGHO'!BB94</f>
        <v>6075.759765625</v>
      </c>
      <c r="AV95" s="60">
        <f>+'Indice PondENGHO'!BC94</f>
        <v>5899.45068359375</v>
      </c>
      <c r="AW95" s="60">
        <f>+'Indice PondENGHO'!BD94</f>
        <v>6576.447265625</v>
      </c>
      <c r="AX95" s="60">
        <f>+'Indice PondENGHO'!BE94</f>
        <v>7738.90771484375</v>
      </c>
      <c r="AY95" s="60">
        <f>+'Indice PondENGHO'!BF94</f>
        <v>7317.52783203125</v>
      </c>
      <c r="AZ95" s="60">
        <f>+'Indice PondENGHO'!BG94</f>
        <v>6126.2197265625</v>
      </c>
      <c r="BA95" s="60">
        <f>+'Indice PondENGHO'!BH94</f>
        <v>6280.001953125</v>
      </c>
      <c r="BB95" s="60">
        <f>+'Indice PondENGHO'!BI94</f>
        <v>5056.57763671875</v>
      </c>
      <c r="BC95" s="60">
        <f>+'Indice PondENGHO'!BJ94</f>
        <v>7394.83251953125</v>
      </c>
      <c r="BD95" s="60">
        <f>+'Indice PondENGHO'!BK94</f>
        <v>6679.51953125</v>
      </c>
      <c r="BE95" s="60">
        <f t="shared" ref="BE95" si="1107">+H95</f>
        <v>6851.23486328125</v>
      </c>
      <c r="BG95" s="61">
        <f t="shared" ref="BG95" si="1108">+AE$1*(AE95-AE94)/$AQ94</f>
        <v>1.4093078283495761</v>
      </c>
      <c r="BH95" s="61">
        <f t="shared" ref="BH95" si="1109">+AF$1*(AF95-AF94)/$AQ94</f>
        <v>5.7706032429365769E-2</v>
      </c>
      <c r="BI95" s="61">
        <f t="shared" ref="BI95" si="1110">+AG$1*(AG95-AG94)/$AQ94</f>
        <v>0.13151596116117195</v>
      </c>
      <c r="BJ95" s="61">
        <f t="shared" ref="BJ95" si="1111">+AH$1*(AH95-AH94)/$AQ94</f>
        <v>0.94502388245580249</v>
      </c>
      <c r="BK95" s="61">
        <f t="shared" ref="BK95" si="1112">+AI$1*(AI95-AI94)/$AQ94</f>
        <v>0.15527903866949117</v>
      </c>
      <c r="BL95" s="61">
        <f t="shared" ref="BL95" si="1113">+AJ$1*(AJ95-AJ94)/$AQ94</f>
        <v>0.19580685166178666</v>
      </c>
      <c r="BM95" s="61">
        <f t="shared" ref="BM95" si="1114">+AK$1*(AK95-AK94)/$AQ94</f>
        <v>0.50645986069116633</v>
      </c>
      <c r="BN95" s="61">
        <f t="shared" ref="BN95" si="1115">+AL$1*(AL95-AL94)/$AQ94</f>
        <v>0.24350295172229341</v>
      </c>
      <c r="BO95" s="61">
        <f t="shared" ref="BO95" si="1116">+AM$1*(AM95-AM94)/$AQ94</f>
        <v>0.23167744979434471</v>
      </c>
      <c r="BP95" s="61">
        <f t="shared" ref="BP95" si="1117">+AN$1*(AN95-AN94)/$AQ94</f>
        <v>7.2883764503775469E-2</v>
      </c>
      <c r="BQ95" s="61">
        <f t="shared" ref="BQ95" si="1118">+AO$1*(AO95-AO94)/$AQ94</f>
        <v>0.23186344401703202</v>
      </c>
      <c r="BR95" s="61">
        <f t="shared" ref="BR95" si="1119">+AP$1*(AP95-AP94)/$AQ94</f>
        <v>6.9488106421357151E-2</v>
      </c>
      <c r="BS95" s="61">
        <f t="shared" ref="BS95" si="1120">+SUM(BG95:BR95)</f>
        <v>4.2505151718771632</v>
      </c>
      <c r="BT95" s="61">
        <f t="shared" ref="BT95" si="1121">100*(D95/D94-1)</f>
        <v>4.0302499308309425</v>
      </c>
      <c r="BV95" s="61">
        <f>+AS$1*(AS94-AS93)/$BE93</f>
        <v>0.67667995412331161</v>
      </c>
      <c r="BW95" s="61">
        <f t="shared" ref="BW95" si="1122">+AT$1*(AT95-AT94)/$BE94</f>
        <v>4.8652764879995335E-2</v>
      </c>
      <c r="BX95" s="61">
        <f t="shared" ref="BX95" si="1123">+AU$1*(AU95-AU94)/$BE94</f>
        <v>0.10050522548913969</v>
      </c>
      <c r="BY95" s="61">
        <f t="shared" ref="BY95" si="1124">+AV$1*(AV95-AV94)/$BE94</f>
        <v>0.83164823858036108</v>
      </c>
      <c r="BZ95" s="61">
        <f t="shared" ref="BZ95" si="1125">+AW$1*(AW95-AW94)/$BE94</f>
        <v>0.26910208880642911</v>
      </c>
      <c r="CA95" s="61">
        <f t="shared" ref="CA95" si="1126">+AX$1*(AX95-AX94)/$BE94</f>
        <v>0.37742498936197627</v>
      </c>
      <c r="CB95" s="61">
        <f t="shared" ref="CB95" si="1127">+AY$1*(AY95-AY94)/$BE94</f>
        <v>0.85720138072050756</v>
      </c>
      <c r="CC95" s="61">
        <f t="shared" ref="CC95" si="1128">+AZ$1*(AZ95-AZ94)/$BE94</f>
        <v>0.21406897381469026</v>
      </c>
      <c r="CD95" s="61">
        <f t="shared" ref="CD95" si="1129">+BA$1*(BA95-BA94)/$BE94</f>
        <v>0.27696422293221273</v>
      </c>
      <c r="CE95" s="61">
        <f t="shared" ref="CE95" si="1130">+BB$1*(BB95-BB94)/$BE94</f>
        <v>0.19163010328512234</v>
      </c>
      <c r="CF95" s="61">
        <f t="shared" ref="CF95" si="1131">+BC$1*(BC95-BC94)/$BE94</f>
        <v>0.41811114230142615</v>
      </c>
      <c r="CG95" s="61">
        <f t="shared" ref="CG95" si="1132">+BD$1*(BD95-BD94)/$BE94</f>
        <v>0.11343048719707274</v>
      </c>
      <c r="CH95" s="61">
        <f t="shared" ref="CH95" si="1133">+SUM(BV95:CG95)</f>
        <v>4.3754195714922446</v>
      </c>
      <c r="CI95" s="53">
        <f t="shared" ref="CI95" si="1134">100*(H95/H94-1)</f>
        <v>4.1170883516405299</v>
      </c>
      <c r="CK95" s="61">
        <f>+BG95-BV96</f>
        <v>0.8225877990284105</v>
      </c>
      <c r="CL95" s="61">
        <f t="shared" ref="CL95" si="1135">+BH95-BW95</f>
        <v>9.0532675493704348E-3</v>
      </c>
      <c r="CM95" s="61">
        <f t="shared" ref="CM95" si="1136">+BI95-BX95</f>
        <v>3.1010735672032261E-2</v>
      </c>
      <c r="CN95" s="61">
        <f t="shared" ref="CN95" si="1137">+BJ95-BY95</f>
        <v>0.11337564387544141</v>
      </c>
      <c r="CO95" s="61">
        <f t="shared" ref="CO95" si="1138">+BK95-BZ95</f>
        <v>-0.11382305013693794</v>
      </c>
      <c r="CP95" s="61">
        <f t="shared" ref="CP95" si="1139">+BL95-CA95</f>
        <v>-0.18161813770018961</v>
      </c>
      <c r="CQ95" s="61">
        <f t="shared" ref="CQ95" si="1140">+BM95-CB95</f>
        <v>-0.35074152002934122</v>
      </c>
      <c r="CR95" s="61">
        <f t="shared" ref="CR95" si="1141">+BN95-CC95</f>
        <v>2.9433977907603159E-2</v>
      </c>
      <c r="CS95" s="61">
        <f t="shared" ref="CS95" si="1142">+BO95-CD95</f>
        <v>-4.5286773137868025E-2</v>
      </c>
      <c r="CT95" s="61">
        <f t="shared" ref="CT95" si="1143">+BP95-CE95</f>
        <v>-0.11874633878134687</v>
      </c>
      <c r="CU95" s="61">
        <f t="shared" ref="CU95" si="1144">+BQ95-CF95</f>
        <v>-0.18624769828439414</v>
      </c>
      <c r="CV95" s="61">
        <f t="shared" ref="CV95" si="1145">+BR95-CG95</f>
        <v>-4.3942380775715592E-2</v>
      </c>
      <c r="CW95" s="61">
        <f>+BS95-CH95</f>
        <v>-0.12490439961508137</v>
      </c>
      <c r="CX95" s="61">
        <f t="shared" ref="CX95" si="1146">+BT95-CI95</f>
        <v>-8.6838420809587369E-2</v>
      </c>
      <c r="DB95" s="70" t="s">
        <v>99</v>
      </c>
      <c r="DC95" s="53">
        <v>-4.3942380775715592E-2</v>
      </c>
    </row>
    <row r="96" spans="1:119" x14ac:dyDescent="0.3">
      <c r="BV96" s="61">
        <f>+AS$1*(AS95-AS94)/$BE94</f>
        <v>0.58672002932116563</v>
      </c>
    </row>
    <row r="100" spans="106:107" ht="14.4" thickBot="1" x14ac:dyDescent="0.35">
      <c r="DB100" s="53" t="s">
        <v>182</v>
      </c>
      <c r="DC100" s="61">
        <f>+CX95</f>
        <v>-8.6838420809587369E-2</v>
      </c>
    </row>
    <row r="101" spans="106:107" ht="14.4" thickBot="1" x14ac:dyDescent="0.35">
      <c r="DB101" s="68" t="s">
        <v>94</v>
      </c>
      <c r="DC101" s="53">
        <v>-0.35074152002934122</v>
      </c>
    </row>
    <row r="102" spans="106:107" ht="14.4" thickBot="1" x14ac:dyDescent="0.35">
      <c r="DB102" s="69" t="s">
        <v>98</v>
      </c>
      <c r="DC102" s="53">
        <v>-0.18624769828439414</v>
      </c>
    </row>
    <row r="103" spans="106:107" ht="14.4" thickBot="1" x14ac:dyDescent="0.35">
      <c r="DB103" s="69" t="s">
        <v>93</v>
      </c>
      <c r="DC103" s="53">
        <v>-0.18161813770018961</v>
      </c>
    </row>
    <row r="104" spans="106:107" ht="14.4" thickBot="1" x14ac:dyDescent="0.35">
      <c r="DB104" s="69" t="s">
        <v>97</v>
      </c>
      <c r="DC104" s="53">
        <v>-0.11874633878134687</v>
      </c>
    </row>
    <row r="105" spans="106:107" ht="14.4" thickBot="1" x14ac:dyDescent="0.35">
      <c r="DB105" s="69" t="s">
        <v>92</v>
      </c>
      <c r="DC105" s="53">
        <v>-0.11382305013693794</v>
      </c>
    </row>
    <row r="106" spans="106:107" ht="14.4" thickBot="1" x14ac:dyDescent="0.35">
      <c r="DB106" s="69" t="s">
        <v>96</v>
      </c>
      <c r="DC106" s="53">
        <v>-4.5286773137868025E-2</v>
      </c>
    </row>
    <row r="107" spans="106:107" ht="14.4" thickBot="1" x14ac:dyDescent="0.35">
      <c r="DB107" s="69" t="s">
        <v>99</v>
      </c>
      <c r="DC107" s="53">
        <v>-4.3942380775715592E-2</v>
      </c>
    </row>
    <row r="108" spans="106:107" ht="14.4" thickBot="1" x14ac:dyDescent="0.35">
      <c r="DB108" s="69" t="s">
        <v>89</v>
      </c>
      <c r="DC108" s="53">
        <v>9.0532675493704348E-3</v>
      </c>
    </row>
    <row r="109" spans="106:107" ht="14.4" thickBot="1" x14ac:dyDescent="0.35">
      <c r="DB109" s="69" t="s">
        <v>95</v>
      </c>
      <c r="DC109" s="53">
        <v>2.9433977907603159E-2</v>
      </c>
    </row>
    <row r="110" spans="106:107" ht="14.4" thickBot="1" x14ac:dyDescent="0.35">
      <c r="DB110" s="69" t="s">
        <v>90</v>
      </c>
      <c r="DC110" s="53">
        <v>3.1010735672032261E-2</v>
      </c>
    </row>
    <row r="111" spans="106:107" ht="14.4" thickBot="1" x14ac:dyDescent="0.35">
      <c r="DB111" s="69" t="s">
        <v>91</v>
      </c>
      <c r="DC111" s="53">
        <v>0.11337564387544141</v>
      </c>
    </row>
    <row r="112" spans="106:107" ht="14.4" thickBot="1" x14ac:dyDescent="0.35">
      <c r="DB112" s="70" t="s">
        <v>88</v>
      </c>
      <c r="DC112" s="53">
        <v>0.8225877990284105</v>
      </c>
    </row>
  </sheetData>
  <autoFilter ref="DB100:DC112" xr:uid="{F3BDB308-5D2E-4D98-B3C9-C4235010DAC5}">
    <sortState xmlns:xlrd2="http://schemas.microsoft.com/office/spreadsheetml/2017/richdata2" ref="DB101:DC112">
      <sortCondition ref="DC100:DC112"/>
    </sortState>
  </autoFilter>
  <sortState xmlns:xlrd2="http://schemas.microsoft.com/office/spreadsheetml/2017/richdata2" ref="DB84:DC95">
    <sortCondition ref="DB84:DB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2" sqref="C2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08" t="s">
        <v>1</v>
      </c>
      <c r="C2" s="108">
        <f>+MONTH(MAX('Incidencia Mensual'!A3:A100000))</f>
        <v>8</v>
      </c>
    </row>
    <row r="3" spans="2:9" x14ac:dyDescent="0.3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3">
      <c r="B7">
        <f>+C2</f>
        <v>8</v>
      </c>
      <c r="C7">
        <f>+C3-1</f>
        <v>2023</v>
      </c>
      <c r="D7" s="84">
        <f>+DATE(C7,B7,1)</f>
        <v>45139</v>
      </c>
      <c r="E7" s="3">
        <f>+VLOOKUP($D7,'Infla Mensual PondENGHO'!$BL:$BQ,E$3,FALSE)</f>
        <v>0.12890946834927219</v>
      </c>
      <c r="F7" s="3">
        <f>+VLOOKUP($D7,'Infla Mensual PondENGHO'!$BL:$BQ,F$3,FALSE)</f>
        <v>0.12474611267048985</v>
      </c>
      <c r="G7" s="3">
        <f>+VLOOKUP($D7,'Infla Mensual PondENGHO'!$BL:$BQ,G$3,FALSE)</f>
        <v>0.12371162284175963</v>
      </c>
      <c r="H7" s="3">
        <f>+VLOOKUP($D7,'Infla Mensual PondENGHO'!$BL:$BQ,H$3,FALSE)</f>
        <v>0.12207259011651739</v>
      </c>
      <c r="I7" s="3">
        <f>+VLOOKUP($D7,'Infla Mensual PondENGHO'!$BL:$BQ,I$3,FALSE)</f>
        <v>0.12078610800266154</v>
      </c>
    </row>
    <row r="8" spans="2:9" x14ac:dyDescent="0.3">
      <c r="B8">
        <f>+C2+1</f>
        <v>9</v>
      </c>
      <c r="C8">
        <f>+C3-1</f>
        <v>2023</v>
      </c>
      <c r="D8" s="84">
        <f>+DATE(C8,B8,1)</f>
        <v>45170</v>
      </c>
      <c r="E8" s="3">
        <f>+VLOOKUP($D8,'Infla Mensual PondENGHO'!$BL:$BQ,E$3,FALSE)</f>
        <v>0.12568217146119265</v>
      </c>
      <c r="F8" s="3">
        <f>+VLOOKUP($D8,'Infla Mensual PondENGHO'!$BL:$BQ,F$3,FALSE)</f>
        <v>0.12342066294499077</v>
      </c>
      <c r="G8" s="3">
        <f>+VLOOKUP($D8,'Infla Mensual PondENGHO'!$BL:$BQ,G$3,FALSE)</f>
        <v>0.12279969217713438</v>
      </c>
      <c r="H8" s="3">
        <f>+VLOOKUP($D8,'Infla Mensual PondENGHO'!$BL:$BQ,H$3,FALSE)</f>
        <v>0.1214203858363414</v>
      </c>
      <c r="I8" s="3">
        <f>+VLOOKUP($D8,'Infla Mensual PondENGHO'!$BL:$BQ,I$3,FALSE)</f>
        <v>0.11951165404165809</v>
      </c>
    </row>
    <row r="9" spans="2:9" x14ac:dyDescent="0.3">
      <c r="B9">
        <f t="shared" ref="B9:B16" si="1">+IF(B8=12,1,+B8+1)</f>
        <v>10</v>
      </c>
      <c r="C9">
        <f t="shared" ref="C9:C19" si="2">+IF(B9=1,+C8+1,C8)</f>
        <v>2023</v>
      </c>
      <c r="D9" s="84">
        <f t="shared" ref="D9:D19" si="3">+DATE(C9,B9,1)</f>
        <v>45200</v>
      </c>
      <c r="E9" s="3">
        <f>+VLOOKUP($D9,'Infla Mensual PondENGHO'!$BL:$BQ,E$3,FALSE)</f>
        <v>7.7262043891683119E-2</v>
      </c>
      <c r="F9" s="3">
        <f>+VLOOKUP($D9,'Infla Mensual PondENGHO'!$BL:$BQ,F$3,FALSE)</f>
        <v>7.8880217077648584E-2</v>
      </c>
      <c r="G9" s="3">
        <f>+VLOOKUP($D9,'Infla Mensual PondENGHO'!$BL:$BQ,G$3,FALSE)</f>
        <v>7.9280172047813346E-2</v>
      </c>
      <c r="H9" s="3">
        <f>+VLOOKUP($D9,'Infla Mensual PondENGHO'!$BL:$BQ,H$3,FALSE)</f>
        <v>7.9688309718787265E-2</v>
      </c>
      <c r="I9" s="3">
        <f>+VLOOKUP($D9,'Infla Mensual PondENGHO'!$BL:$BQ,I$3,FALSE)</f>
        <v>8.0848382783769379E-2</v>
      </c>
    </row>
    <row r="10" spans="2:9" x14ac:dyDescent="0.3">
      <c r="B10">
        <f t="shared" si="1"/>
        <v>11</v>
      </c>
      <c r="C10">
        <f t="shared" si="2"/>
        <v>2023</v>
      </c>
      <c r="D10" s="84">
        <f t="shared" si="3"/>
        <v>45231</v>
      </c>
      <c r="E10" s="3">
        <f>+VLOOKUP($D10,'Infla Mensual PondENGHO'!$BL:$BQ,E$3,FALSE)</f>
        <v>0.13638238283029502</v>
      </c>
      <c r="F10" s="3">
        <f>+VLOOKUP($D10,'Infla Mensual PondENGHO'!$BL:$BQ,F$3,FALSE)</f>
        <v>0.13436359526075203</v>
      </c>
      <c r="G10" s="3">
        <f>+VLOOKUP($D10,'Infla Mensual PondENGHO'!$BL:$BQ,G$3,FALSE)</f>
        <v>0.13453232257809788</v>
      </c>
      <c r="H10" s="3">
        <f>+VLOOKUP($D10,'Infla Mensual PondENGHO'!$BL:$BQ,H$3,FALSE)</f>
        <v>0.13289864939109863</v>
      </c>
      <c r="I10" s="3">
        <f>+VLOOKUP($D10,'Infla Mensual PondENGHO'!$BL:$BQ,I$3,FALSE)</f>
        <v>0.13136529116970563</v>
      </c>
    </row>
    <row r="11" spans="2:9" x14ac:dyDescent="0.3">
      <c r="B11">
        <f t="shared" si="1"/>
        <v>12</v>
      </c>
      <c r="C11">
        <f t="shared" si="2"/>
        <v>2023</v>
      </c>
      <c r="D11" s="84">
        <f t="shared" si="3"/>
        <v>45261</v>
      </c>
      <c r="E11" s="3">
        <f>+VLOOKUP($D11,'Infla Mensual PondENGHO'!$BL:$BQ,E$3,FALSE)</f>
        <v>0.26265326067140227</v>
      </c>
      <c r="F11" s="3">
        <f>+VLOOKUP($D11,'Infla Mensual PondENGHO'!$BL:$BQ,F$3,FALSE)</f>
        <v>0.25994678680994876</v>
      </c>
      <c r="G11" s="3">
        <f>+VLOOKUP($D11,'Infla Mensual PondENGHO'!$BL:$BQ,G$3,FALSE)</f>
        <v>0.25953009172006536</v>
      </c>
      <c r="H11" s="3">
        <f>+VLOOKUP($D11,'Infla Mensual PondENGHO'!$BL:$BQ,H$3,FALSE)</f>
        <v>0.25934546829884431</v>
      </c>
      <c r="I11" s="3">
        <f>+VLOOKUP($D11,'Infla Mensual PondENGHO'!$BL:$BQ,I$3,FALSE)</f>
        <v>0.25718817409963202</v>
      </c>
    </row>
    <row r="12" spans="2:9" x14ac:dyDescent="0.3">
      <c r="B12">
        <f t="shared" si="1"/>
        <v>1</v>
      </c>
      <c r="C12">
        <f t="shared" si="2"/>
        <v>2024</v>
      </c>
      <c r="D12" s="84">
        <f t="shared" si="3"/>
        <v>45292</v>
      </c>
      <c r="E12" s="3">
        <f>+VLOOKUP($D12,'Infla Mensual PondENGHO'!$BL:$BQ,E$3,FALSE)</f>
        <v>0.20604826075433857</v>
      </c>
      <c r="F12" s="3">
        <f>+VLOOKUP($D12,'Infla Mensual PondENGHO'!$BL:$BQ,F$3,FALSE)</f>
        <v>0.20723249806440713</v>
      </c>
      <c r="G12" s="3">
        <f>+VLOOKUP($D12,'Infla Mensual PondENGHO'!$BL:$BQ,G$3,FALSE)</f>
        <v>0.20714478808248549</v>
      </c>
      <c r="H12" s="3">
        <f>+VLOOKUP($D12,'Infla Mensual PondENGHO'!$BL:$BQ,H$3,FALSE)</f>
        <v>0.20922035535083761</v>
      </c>
      <c r="I12" s="3">
        <f>+VLOOKUP($D12,'Infla Mensual PondENGHO'!$BL:$BQ,I$3,FALSE)</f>
        <v>0.2094834834481698</v>
      </c>
    </row>
    <row r="13" spans="2:9" x14ac:dyDescent="0.3">
      <c r="B13">
        <f t="shared" si="1"/>
        <v>2</v>
      </c>
      <c r="C13">
        <f t="shared" si="2"/>
        <v>2024</v>
      </c>
      <c r="D13" s="84">
        <f t="shared" si="3"/>
        <v>45323</v>
      </c>
      <c r="E13" s="3">
        <f>+VLOOKUP($D13,'Infla Mensual PondENGHO'!$BL:$BQ,E$3,FALSE)</f>
        <v>0.12518426483712308</v>
      </c>
      <c r="F13" s="3">
        <f>+VLOOKUP($D13,'Infla Mensual PondENGHO'!$BL:$BQ,F$3,FALSE)</f>
        <v>0.13120897105759477</v>
      </c>
      <c r="G13" s="3">
        <f>+VLOOKUP($D13,'Infla Mensual PondENGHO'!$BL:$BQ,G$3,FALSE)</f>
        <v>0.13149545264643425</v>
      </c>
      <c r="H13" s="3">
        <f>+VLOOKUP($D13,'Infla Mensual PondENGHO'!$BL:$BQ,H$3,FALSE)</f>
        <v>0.13528764885807099</v>
      </c>
      <c r="I13" s="3">
        <f>+VLOOKUP($D13,'Infla Mensual PondENGHO'!$BL:$BQ,I$3,FALSE)</f>
        <v>0.13729776215973466</v>
      </c>
    </row>
    <row r="14" spans="2:9" x14ac:dyDescent="0.3">
      <c r="B14">
        <f t="shared" si="1"/>
        <v>3</v>
      </c>
      <c r="C14">
        <f t="shared" si="2"/>
        <v>2024</v>
      </c>
      <c r="D14" s="84">
        <f t="shared" si="3"/>
        <v>45352</v>
      </c>
      <c r="E14" s="3">
        <f>+VLOOKUP($D14,'Infla Mensual PondENGHO'!$BL:$BQ,E$3,FALSE)</f>
        <v>9.6326392901241453E-2</v>
      </c>
      <c r="F14" s="3">
        <f>+VLOOKUP($D14,'Infla Mensual PondENGHO'!$BL:$BQ,F$3,FALSE)</f>
        <v>9.9701804542405847E-2</v>
      </c>
      <c r="G14" s="3">
        <f>+VLOOKUP($D14,'Infla Mensual PondENGHO'!$BL:$BQ,G$3,FALSE)</f>
        <v>0.10147699883538275</v>
      </c>
      <c r="H14" s="3">
        <f>+VLOOKUP($D14,'Infla Mensual PondENGHO'!$BL:$BQ,H$3,FALSE)</f>
        <v>0.10230300925508584</v>
      </c>
      <c r="I14" s="3">
        <f>+VLOOKUP($D14,'Infla Mensual PondENGHO'!$BL:$BQ,I$3,FALSE)</f>
        <v>0.10248097478315965</v>
      </c>
    </row>
    <row r="15" spans="2:9" x14ac:dyDescent="0.3">
      <c r="B15">
        <f t="shared" si="1"/>
        <v>4</v>
      </c>
      <c r="C15">
        <f t="shared" si="2"/>
        <v>2024</v>
      </c>
      <c r="D15" s="84">
        <f t="shared" si="3"/>
        <v>45383</v>
      </c>
      <c r="E15" s="3">
        <f>+VLOOKUP($D15,'Infla Mensual PondENGHO'!$BL:$BQ,E$3,FALSE)</f>
        <v>8.3682037427066591E-2</v>
      </c>
      <c r="F15" s="3">
        <f>+VLOOKUP($D15,'Infla Mensual PondENGHO'!$BL:$BQ,F$3,FALSE)</f>
        <v>8.6302897757939423E-2</v>
      </c>
      <c r="G15" s="3">
        <f>+VLOOKUP($D15,'Infla Mensual PondENGHO'!$BL:$BQ,G$3,FALSE)</f>
        <v>8.7554218460784927E-2</v>
      </c>
      <c r="H15" s="3">
        <f>+VLOOKUP($D15,'Infla Mensual PondENGHO'!$BL:$BQ,H$3,FALSE)</f>
        <v>8.7423906678047114E-2</v>
      </c>
      <c r="I15" s="3">
        <f>+VLOOKUP($D15,'Infla Mensual PondENGHO'!$BL:$BQ,I$3,FALSE)</f>
        <v>8.9843557441199096E-2</v>
      </c>
    </row>
    <row r="16" spans="2:9" x14ac:dyDescent="0.3">
      <c r="B16">
        <f t="shared" si="1"/>
        <v>5</v>
      </c>
      <c r="C16">
        <f t="shared" si="2"/>
        <v>2024</v>
      </c>
      <c r="D16" s="84">
        <f t="shared" si="3"/>
        <v>45413</v>
      </c>
      <c r="E16" s="3">
        <f>+VLOOKUP($D16,'Infla Mensual PondENGHO'!$BL:$BQ,E$3,FALSE)</f>
        <v>4.754241981505114E-2</v>
      </c>
      <c r="F16" s="3">
        <f>+VLOOKUP($D16,'Infla Mensual PondENGHO'!$BL:$BQ,F$3,FALSE)</f>
        <v>4.7368963567090638E-2</v>
      </c>
      <c r="G16" s="3">
        <f>+VLOOKUP($D16,'Infla Mensual PondENGHO'!$BL:$BQ,G$3,FALSE)</f>
        <v>4.659466729061057E-2</v>
      </c>
      <c r="H16" s="3">
        <f>+VLOOKUP($D16,'Infla Mensual PondENGHO'!$BL:$BQ,H$3,FALSE)</f>
        <v>4.5583013541945716E-2</v>
      </c>
      <c r="I16" s="3">
        <f>+VLOOKUP($D16,'Infla Mensual PondENGHO'!$BL:$BQ,I$3,FALSE)</f>
        <v>4.443933968723135E-2</v>
      </c>
    </row>
    <row r="17" spans="2:9" x14ac:dyDescent="0.3">
      <c r="B17">
        <f>+IF(B16=12,1,+B16+1)</f>
        <v>6</v>
      </c>
      <c r="C17">
        <f t="shared" si="2"/>
        <v>2024</v>
      </c>
      <c r="D17" s="84">
        <f t="shared" si="3"/>
        <v>45444</v>
      </c>
      <c r="E17" s="3">
        <f>+VLOOKUP($D17,'Infla Mensual PondENGHO'!$BL:$BQ,E$3,FALSE)</f>
        <v>4.6856753036191412E-2</v>
      </c>
      <c r="F17" s="3">
        <f>+VLOOKUP($D17,'Infla Mensual PondENGHO'!$BL:$BQ,F$3,FALSE)</f>
        <v>4.7383046249621863E-2</v>
      </c>
      <c r="G17" s="3">
        <f>+VLOOKUP($D17,'Infla Mensual PondENGHO'!$BL:$BQ,G$3,FALSE)</f>
        <v>4.7776965665590643E-2</v>
      </c>
      <c r="H17" s="3">
        <f>+VLOOKUP($D17,'Infla Mensual PondENGHO'!$BL:$BQ,H$3,FALSE)</f>
        <v>4.7840113128473805E-2</v>
      </c>
      <c r="I17" s="3">
        <f>+VLOOKUP($D17,'Infla Mensual PondENGHO'!$BL:$BQ,I$3,FALSE)</f>
        <v>4.845494119481808E-2</v>
      </c>
    </row>
    <row r="18" spans="2:9" x14ac:dyDescent="0.3">
      <c r="B18">
        <f t="shared" ref="B18:B19" si="4">+IF(B17=12,1,+B17+1)</f>
        <v>7</v>
      </c>
      <c r="C18">
        <f t="shared" si="2"/>
        <v>2024</v>
      </c>
      <c r="D18" s="84">
        <f t="shared" si="3"/>
        <v>45474</v>
      </c>
      <c r="E18" s="3">
        <f>+VLOOKUP($D18,'Infla Mensual PondENGHO'!$BL:$BQ,E$3,FALSE)</f>
        <v>4.1034364908771437E-2</v>
      </c>
      <c r="F18" s="3">
        <f>+VLOOKUP($D18,'Infla Mensual PondENGHO'!$BL:$BQ,F$3,FALSE)</f>
        <v>4.1368911364718652E-2</v>
      </c>
      <c r="G18" s="3">
        <f>+VLOOKUP($D18,'Infla Mensual PondENGHO'!$BL:$BQ,G$3,FALSE)</f>
        <v>4.173845168129775E-2</v>
      </c>
      <c r="H18" s="3">
        <f>+VLOOKUP($D18,'Infla Mensual PondENGHO'!$BL:$BQ,H$3,FALSE)</f>
        <v>4.1924512378051393E-2</v>
      </c>
      <c r="I18" s="3">
        <f>+VLOOKUP($D18,'Infla Mensual PondENGHO'!$BL:$BQ,I$3,FALSE)</f>
        <v>4.2417565876406771E-2</v>
      </c>
    </row>
    <row r="19" spans="2:9" x14ac:dyDescent="0.3">
      <c r="B19">
        <f t="shared" si="4"/>
        <v>8</v>
      </c>
      <c r="C19">
        <f t="shared" si="2"/>
        <v>2024</v>
      </c>
      <c r="D19" s="84">
        <f t="shared" si="3"/>
        <v>45505</v>
      </c>
      <c r="E19" s="3">
        <f>+VLOOKUP($D19,'Infla Mensual PondENGHO'!$BL:$BQ,E$3,FALSE)</f>
        <v>4.0302499308309425E-2</v>
      </c>
      <c r="F19" s="3">
        <f>+VLOOKUP($D19,'Infla Mensual PondENGHO'!$BL:$BQ,F$3,FALSE)</f>
        <v>4.0550069020363066E-2</v>
      </c>
      <c r="G19" s="3">
        <f>+VLOOKUP($D19,'Infla Mensual PondENGHO'!$BL:$BQ,G$3,FALSE)</f>
        <v>4.0223141479852842E-2</v>
      </c>
      <c r="H19" s="3">
        <f>+VLOOKUP($D19,'Infla Mensual PondENGHO'!$BL:$BQ,H$3,FALSE)</f>
        <v>4.0788984177828835E-2</v>
      </c>
      <c r="I19" s="3">
        <f>+VLOOKUP($D19,'Infla Mensual PondENGHO'!$BL:$BQ,I$3,FALSE)</f>
        <v>4.1170883516405299E-2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6"/>
  <sheetViews>
    <sheetView zoomScale="139" zoomScaleNormal="115" workbookViewId="0">
      <pane xSplit="3" ySplit="3" topLeftCell="BH88" activePane="bottomRight" state="frozen"/>
      <selection pane="topRight" activeCell="D1" sqref="D1"/>
      <selection pane="bottomLeft" activeCell="A4" sqref="A4"/>
      <selection pane="bottomRight" activeCell="B96" sqref="B96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0.44140625" customWidth="1"/>
    <col min="65" max="65" width="11.44140625" style="8"/>
    <col min="69" max="69" width="11.44140625" style="9"/>
    <col min="70" max="70" width="8.44140625" style="8" bestFit="1" customWidth="1"/>
    <col min="71" max="78" width="8.44140625" bestFit="1" customWidth="1"/>
    <col min="79" max="80" width="9.44140625" bestFit="1" customWidth="1"/>
    <col min="81" max="81" width="9.441406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6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6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96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3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3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3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3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3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3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3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2.8940737030933903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  <row r="93" spans="1:114" x14ac:dyDescent="0.3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2.8470717144634001</v>
      </c>
      <c r="E93" s="3">
        <f>+'Indice PondENGHO'!E91/'Indice PondENGHO'!E79-1</f>
        <v>2.6494380249450686</v>
      </c>
      <c r="F93" s="3">
        <f>+'Indice PondENGHO'!F91/'Indice PondENGHO'!F79-1</f>
        <v>1.9247123834483939</v>
      </c>
      <c r="G93" s="3">
        <f>+'Indice PondENGHO'!G91/'Indice PondENGHO'!G79-1</f>
        <v>2.7575719278660342</v>
      </c>
      <c r="H93" s="3">
        <f>+'Indice PondENGHO'!H91/'Indice PondENGHO'!H79-1</f>
        <v>2.7369846237006135</v>
      </c>
      <c r="I93" s="3">
        <f>+'Indice PondENGHO'!I91/'Indice PondENGHO'!I79-1</f>
        <v>3.0722012390102948</v>
      </c>
      <c r="J93" s="3">
        <f>+'Indice PondENGHO'!J91/'Indice PondENGHO'!J79-1</f>
        <v>3.1275814893308267</v>
      </c>
      <c r="K93" s="3">
        <f>+'Indice PondENGHO'!K91/'Indice PondENGHO'!K79-1</f>
        <v>3.71473805547667</v>
      </c>
      <c r="L93" s="3">
        <f>+'Indice PondENGHO'!L91/'Indice PondENGHO'!L79-1</f>
        <v>2.6832141042752897</v>
      </c>
      <c r="M93" s="3">
        <f>+'Indice PondENGHO'!M91/'Indice PondENGHO'!M79-1</f>
        <v>2.2414700512751202</v>
      </c>
      <c r="N93" s="3">
        <f>+'Indice PondENGHO'!N91/'Indice PondENGHO'!N79-1</f>
        <v>2.483104373748207</v>
      </c>
      <c r="O93" s="11">
        <f>+'Indice PondENGHO'!O91/'Indice PondENGHO'!O79-1</f>
        <v>3.5199167083865639</v>
      </c>
      <c r="P93" s="10">
        <f>+'Indice PondENGHO'!P91/'Indice PondENGHO'!P79-1</f>
        <v>2.8702426515731916</v>
      </c>
      <c r="Q93" s="3">
        <f>+'Indice PondENGHO'!Q91/'Indice PondENGHO'!Q79-1</f>
        <v>2.6598092046427166</v>
      </c>
      <c r="R93" s="3">
        <f>+'Indice PondENGHO'!R91/'Indice PondENGHO'!R79-1</f>
        <v>1.9343452587363257</v>
      </c>
      <c r="S93" s="3">
        <f>+'Indice PondENGHO'!S91/'Indice PondENGHO'!S79-1</f>
        <v>2.7685896652137774</v>
      </c>
      <c r="T93" s="3">
        <f>+'Indice PondENGHO'!T91/'Indice PondENGHO'!T79-1</f>
        <v>2.7339218653472304</v>
      </c>
      <c r="U93" s="3">
        <f>+'Indice PondENGHO'!U91/'Indice PondENGHO'!U79-1</f>
        <v>3.0760297623155823</v>
      </c>
      <c r="V93" s="3">
        <f>+'Indice PondENGHO'!V91/'Indice PondENGHO'!V79-1</f>
        <v>3.1112521532349451</v>
      </c>
      <c r="W93" s="3">
        <f>+'Indice PondENGHO'!W91/'Indice PondENGHO'!W79-1</f>
        <v>3.7286984469002631</v>
      </c>
      <c r="X93" s="3">
        <f>+'Indice PondENGHO'!X91/'Indice PondENGHO'!X79-1</f>
        <v>2.6871468050009097</v>
      </c>
      <c r="Y93" s="3">
        <f>+'Indice PondENGHO'!Y91/'Indice PondENGHO'!Y79-1</f>
        <v>2.2908254030394186</v>
      </c>
      <c r="Z93" s="3">
        <f>+'Indice PondENGHO'!Z91/'Indice PondENGHO'!Z79-1</f>
        <v>2.4923513255745173</v>
      </c>
      <c r="AA93" s="11">
        <f>+'Indice PondENGHO'!AA91/'Indice PondENGHO'!AA79-1</f>
        <v>3.5008038014737499</v>
      </c>
      <c r="AB93" s="10">
        <f>+'Indice PondENGHO'!AB91/'Indice PondENGHO'!AB79-1</f>
        <v>2.8856984906729588</v>
      </c>
      <c r="AC93" s="3">
        <f>+'Indice PondENGHO'!AC91/'Indice PondENGHO'!AC79-1</f>
        <v>2.6676487647516911</v>
      </c>
      <c r="AD93" s="3">
        <f>+'Indice PondENGHO'!AD91/'Indice PondENGHO'!AD79-1</f>
        <v>1.9401448129055554</v>
      </c>
      <c r="AE93" s="3">
        <f>+'Indice PondENGHO'!AE91/'Indice PondENGHO'!AE79-1</f>
        <v>2.7669093978956911</v>
      </c>
      <c r="AF93" s="3">
        <f>+'Indice PondENGHO'!AF91/'Indice PondENGHO'!AF79-1</f>
        <v>2.7391123097627021</v>
      </c>
      <c r="AG93" s="3">
        <f>+'Indice PondENGHO'!AG91/'Indice PondENGHO'!AG79-1</f>
        <v>3.075553493662345</v>
      </c>
      <c r="AH93" s="3">
        <f>+'Indice PondENGHO'!AH91/'Indice PondENGHO'!AH79-1</f>
        <v>3.0973970354027989</v>
      </c>
      <c r="AI93" s="3">
        <f>+'Indice PondENGHO'!AI91/'Indice PondENGHO'!AI79-1</f>
        <v>3.745085076304111</v>
      </c>
      <c r="AJ93" s="3">
        <f>+'Indice PondENGHO'!AJ91/'Indice PondENGHO'!AJ79-1</f>
        <v>2.6884315410761968</v>
      </c>
      <c r="AK93" s="3">
        <f>+'Indice PondENGHO'!AK91/'Indice PondENGHO'!AK79-1</f>
        <v>2.3021303346574093</v>
      </c>
      <c r="AL93" s="3">
        <f>+'Indice PondENGHO'!AL91/'Indice PondENGHO'!AL79-1</f>
        <v>2.5078229428317051</v>
      </c>
      <c r="AM93" s="11">
        <f>+'Indice PondENGHO'!AM91/'Indice PondENGHO'!AM79-1</f>
        <v>3.4902154780330799</v>
      </c>
      <c r="AN93" s="10">
        <f>+'Indice PondENGHO'!AN91/'Indice PondENGHO'!AN79-1</f>
        <v>2.8969327429191849</v>
      </c>
      <c r="AO93" s="3">
        <f>+'Indice PondENGHO'!AO91/'Indice PondENGHO'!AO79-1</f>
        <v>2.6726576239661504</v>
      </c>
      <c r="AP93" s="3">
        <f>+'Indice PondENGHO'!AP91/'Indice PondENGHO'!AP79-1</f>
        <v>1.9425465156405766</v>
      </c>
      <c r="AQ93" s="3">
        <f>+'Indice PondENGHO'!AQ91/'Indice PondENGHO'!AQ79-1</f>
        <v>2.7754697388726268</v>
      </c>
      <c r="AR93" s="3">
        <f>+'Indice PondENGHO'!AR91/'Indice PondENGHO'!AR79-1</f>
        <v>2.7408403794380498</v>
      </c>
      <c r="AS93" s="3">
        <f>+'Indice PondENGHO'!AS91/'Indice PondENGHO'!AS79-1</f>
        <v>3.0747039342677835</v>
      </c>
      <c r="AT93" s="3">
        <f>+'Indice PondENGHO'!AT91/'Indice PondENGHO'!AT79-1</f>
        <v>3.0874143392988955</v>
      </c>
      <c r="AU93" s="3">
        <f>+'Indice PondENGHO'!AU91/'Indice PondENGHO'!AU79-1</f>
        <v>3.7381216536462132</v>
      </c>
      <c r="AV93" s="3">
        <f>+'Indice PondENGHO'!AV91/'Indice PondENGHO'!AV79-1</f>
        <v>2.6997710151431265</v>
      </c>
      <c r="AW93" s="3">
        <f>+'Indice PondENGHO'!AW91/'Indice PondENGHO'!AW79-1</f>
        <v>2.2895022607500115</v>
      </c>
      <c r="AX93" s="3">
        <f>+'Indice PondENGHO'!AX91/'Indice PondENGHO'!AX79-1</f>
        <v>2.5132794984619804</v>
      </c>
      <c r="AY93" s="11">
        <f>+'Indice PondENGHO'!AY91/'Indice PondENGHO'!AY79-1</f>
        <v>3.4899344598158768</v>
      </c>
      <c r="AZ93" s="10">
        <f>+'Indice PondENGHO'!AZ91/'Indice PondENGHO'!AZ79-1</f>
        <v>2.9157694280155373</v>
      </c>
      <c r="BA93" s="3">
        <f>+'Indice PondENGHO'!BA91/'Indice PondENGHO'!BA79-1</f>
        <v>2.6777417738607103</v>
      </c>
      <c r="BB93" s="3">
        <f>+'Indice PondENGHO'!BB91/'Indice PondENGHO'!BB79-1</f>
        <v>1.9459840504590926</v>
      </c>
      <c r="BC93" s="3">
        <f>+'Indice PondENGHO'!BC91/'Indice PondENGHO'!BC79-1</f>
        <v>2.7946204380171045</v>
      </c>
      <c r="BD93" s="3">
        <f>+'Indice PondENGHO'!BD91/'Indice PondENGHO'!BD79-1</f>
        <v>2.7345308883168657</v>
      </c>
      <c r="BE93" s="3">
        <f>+'Indice PondENGHO'!BE91/'Indice PondENGHO'!BE79-1</f>
        <v>3.0740579951737548</v>
      </c>
      <c r="BF93" s="3">
        <f>+'Indice PondENGHO'!BF91/'Indice PondENGHO'!BF79-1</f>
        <v>3.0804229398238787</v>
      </c>
      <c r="BG93" s="3">
        <f>+'Indice PondENGHO'!BG91/'Indice PondENGHO'!BG79-1</f>
        <v>3.7554464536894177</v>
      </c>
      <c r="BH93" s="3">
        <f>+'Indice PondENGHO'!BH91/'Indice PondENGHO'!BH79-1</f>
        <v>2.7130575095549379</v>
      </c>
      <c r="BI93" s="3">
        <f>+'Indice PondENGHO'!BI91/'Indice PondENGHO'!BI79-1</f>
        <v>2.3470604613275774</v>
      </c>
      <c r="BJ93" s="3">
        <f>+'Indice PondENGHO'!BJ91/'Indice PondENGHO'!BJ79-1</f>
        <v>2.5215954282848445</v>
      </c>
      <c r="BK93" s="11">
        <f>+'Indice PondENGHO'!BK91/'Indice PondENGHO'!BK79-1</f>
        <v>3.4563122885020059</v>
      </c>
      <c r="BL93" s="2">
        <f t="shared" ref="BL93" si="119">+A93</f>
        <v>45413</v>
      </c>
      <c r="BM93" s="3">
        <f>+'Indice PondENGHO'!BL91/'Indice PondENGHO'!BL79-1</f>
        <v>2.7406439861730489</v>
      </c>
      <c r="BN93" s="3">
        <f>+'Indice PondENGHO'!BM91/'Indice PondENGHO'!BM79-1</f>
        <v>2.7571661871858577</v>
      </c>
      <c r="BO93" s="3">
        <f>+'Indice PondENGHO'!BN91/'Indice PondENGHO'!BN79-1</f>
        <v>2.7652340952372052</v>
      </c>
      <c r="BP93" s="3">
        <f>+'Indice PondENGHO'!BO91/'Indice PondENGHO'!BO79-1</f>
        <v>2.7728557460507952</v>
      </c>
      <c r="BQ93" s="3">
        <f>+'Indice PondENGHO'!BP91/'Indice PondENGHO'!BP79-1</f>
        <v>2.7763674888242238</v>
      </c>
      <c r="BR93" s="10">
        <f>+'Indice PondENGHO'!BQ91/'Indice PondENGHO'!BQ79-1</f>
        <v>2.884927889829159</v>
      </c>
      <c r="BS93" s="3">
        <f>+'Indice PondENGHO'!BR91/'Indice PondENGHO'!BR79-1</f>
        <v>2.6678089515571064</v>
      </c>
      <c r="BT93" s="3">
        <f>+'Indice PondENGHO'!BS91/'Indice PondENGHO'!BS79-1</f>
        <v>1.9393095636233255</v>
      </c>
      <c r="BU93" s="3">
        <f>+'Indice PondENGHO'!BT91/'Indice PondENGHO'!BT79-1</f>
        <v>2.7770058044113126</v>
      </c>
      <c r="BV93" s="3">
        <f>+'Indice PondENGHO'!BU91/'Indice PondENGHO'!BU79-1</f>
        <v>2.7367318980376178</v>
      </c>
      <c r="BW93" s="3">
        <f>+'Indice PondENGHO'!BV91/'Indice PondENGHO'!BV79-1</f>
        <v>3.0745455545063356</v>
      </c>
      <c r="BX93" s="3">
        <f>+'Indice PondENGHO'!BW91/'Indice PondENGHO'!BW79-1</f>
        <v>3.0934376919824151</v>
      </c>
      <c r="BY93" s="3">
        <f>+'Indice PondENGHO'!BX91/'Indice PondENGHO'!BX79-1</f>
        <v>3.7401572291527181</v>
      </c>
      <c r="BZ93" s="3">
        <f>+'Indice PondENGHO'!BY91/'Indice PondENGHO'!BY79-1</f>
        <v>2.6993612734620136</v>
      </c>
      <c r="CA93" s="3">
        <f>+'Indice PondENGHO'!BZ91/'Indice PondENGHO'!BZ79-1</f>
        <v>2.312154007515085</v>
      </c>
      <c r="CB93" s="3">
        <f>+'Indice PondENGHO'!CA91/'Indice PondENGHO'!CA79-1</f>
        <v>2.5107137814504537</v>
      </c>
      <c r="CC93" s="11">
        <f>+'Indice PondENGHO'!CB91/'Indice PondENGHO'!CB79-1</f>
        <v>3.4819842037339512</v>
      </c>
      <c r="CD93" s="3">
        <f>+'Indice PondENGHO'!CC91/'Indice PondENGHO'!CC79-1</f>
        <v>2.7661647810855587</v>
      </c>
      <c r="CE93" s="3">
        <f>+'Indice PondENGHO'!CD91/'Indice PondENGHO'!CD79-1</f>
        <v>2.7661647810855587</v>
      </c>
      <c r="CF93" s="3">
        <f>+'[3]Infla Interanual PondENGHO'!CD93</f>
        <v>2.7655576501133581</v>
      </c>
      <c r="CI93" s="72">
        <f t="shared" ref="CI93" si="120">+BM93-BQ93</f>
        <v>-3.5723502651174854E-2</v>
      </c>
      <c r="CJ93" s="72">
        <f t="shared" si="3"/>
        <v>0</v>
      </c>
      <c r="CK93" s="72">
        <f t="shared" si="9"/>
        <v>-3.5723502651174854E-2</v>
      </c>
    </row>
    <row r="94" spans="1:114" x14ac:dyDescent="0.3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2.7976909012248639</v>
      </c>
      <c r="E94" s="3">
        <f>+'Indice PondENGHO'!E92/'Indice PondENGHO'!E80-1</f>
        <v>2.561356820361909</v>
      </c>
      <c r="F94" s="3">
        <f>+'Indice PondENGHO'!F92/'Indice PondENGHO'!F80-1</f>
        <v>1.8856987613964935</v>
      </c>
      <c r="G94" s="3">
        <f>+'Indice PondENGHO'!G92/'Indice PondENGHO'!G80-1</f>
        <v>2.965293585055957</v>
      </c>
      <c r="H94" s="3">
        <f>+'Indice PondENGHO'!H92/'Indice PondENGHO'!H80-1</f>
        <v>2.547182749716951</v>
      </c>
      <c r="I94" s="3">
        <f>+'Indice PondENGHO'!I92/'Indice PondENGHO'!I80-1</f>
        <v>2.9234843491133065</v>
      </c>
      <c r="J94" s="3">
        <f>+'Indice PondENGHO'!J92/'Indice PondENGHO'!J80-1</f>
        <v>3.0290950731839743</v>
      </c>
      <c r="K94" s="3">
        <f>+'Indice PondENGHO'!K92/'Indice PondENGHO'!K80-1</f>
        <v>3.5065370290242388</v>
      </c>
      <c r="L94" s="3">
        <f>+'Indice PondENGHO'!L92/'Indice PondENGHO'!L80-1</f>
        <v>2.6463440358344972</v>
      </c>
      <c r="M94" s="3">
        <f>+'Indice PondENGHO'!M92/'Indice PondENGHO'!M80-1</f>
        <v>2.2145265059334798</v>
      </c>
      <c r="N94" s="3">
        <f>+'Indice PondENGHO'!N92/'Indice PondENGHO'!N80-1</f>
        <v>2.4903790664695409</v>
      </c>
      <c r="O94" s="11">
        <f>+'Indice PondENGHO'!O92/'Indice PondENGHO'!O80-1</f>
        <v>3.3450679882253196</v>
      </c>
      <c r="P94" s="10">
        <f>+'Indice PondENGHO'!P92/'Indice PondENGHO'!P80-1</f>
        <v>2.825229096613409</v>
      </c>
      <c r="Q94" s="3">
        <f>+'Indice PondENGHO'!Q92/'Indice PondENGHO'!Q80-1</f>
        <v>2.574162146528495</v>
      </c>
      <c r="R94" s="3">
        <f>+'Indice PondENGHO'!R92/'Indice PondENGHO'!R80-1</f>
        <v>1.893950615598464</v>
      </c>
      <c r="S94" s="3">
        <f>+'Indice PondENGHO'!S92/'Indice PondENGHO'!S80-1</f>
        <v>2.9888636031305871</v>
      </c>
      <c r="T94" s="3">
        <f>+'Indice PondENGHO'!T92/'Indice PondENGHO'!T80-1</f>
        <v>2.5399983039021921</v>
      </c>
      <c r="U94" s="3">
        <f>+'Indice PondENGHO'!U92/'Indice PondENGHO'!U80-1</f>
        <v>2.9278802854458927</v>
      </c>
      <c r="V94" s="3">
        <f>+'Indice PondENGHO'!V92/'Indice PondENGHO'!V80-1</f>
        <v>3.0137163444123107</v>
      </c>
      <c r="W94" s="3">
        <f>+'Indice PondENGHO'!W92/'Indice PondENGHO'!W80-1</f>
        <v>3.5160571988931242</v>
      </c>
      <c r="X94" s="3">
        <f>+'Indice PondENGHO'!X92/'Indice PondENGHO'!X80-1</f>
        <v>2.6522991780700336</v>
      </c>
      <c r="Y94" s="3">
        <f>+'Indice PondENGHO'!Y92/'Indice PondENGHO'!Y80-1</f>
        <v>2.2568471476755185</v>
      </c>
      <c r="Z94" s="3">
        <f>+'Indice PondENGHO'!Z92/'Indice PondENGHO'!Z80-1</f>
        <v>2.4958384552452801</v>
      </c>
      <c r="AA94" s="11">
        <f>+'Indice PondENGHO'!AA92/'Indice PondENGHO'!AA80-1</f>
        <v>3.3364778483296416</v>
      </c>
      <c r="AB94" s="10">
        <f>+'Indice PondENGHO'!AB92/'Indice PondENGHO'!AB80-1</f>
        <v>2.8436978881954071</v>
      </c>
      <c r="AC94" s="3">
        <f>+'Indice PondENGHO'!AC92/'Indice PondENGHO'!AC80-1</f>
        <v>2.5827426541993055</v>
      </c>
      <c r="AD94" s="3">
        <f>+'Indice PondENGHO'!AD92/'Indice PondENGHO'!AD80-1</f>
        <v>1.8991871112509808</v>
      </c>
      <c r="AE94" s="3">
        <f>+'Indice PondENGHO'!AE92/'Indice PondENGHO'!AE80-1</f>
        <v>2.995071968439313</v>
      </c>
      <c r="AF94" s="3">
        <f>+'Indice PondENGHO'!AF92/'Indice PondENGHO'!AF80-1</f>
        <v>2.5431426707636287</v>
      </c>
      <c r="AG94" s="3">
        <f>+'Indice PondENGHO'!AG92/'Indice PondENGHO'!AG80-1</f>
        <v>2.9278787409699696</v>
      </c>
      <c r="AH94" s="3">
        <f>+'Indice PondENGHO'!AH92/'Indice PondENGHO'!AH80-1</f>
        <v>3.0008366888040579</v>
      </c>
      <c r="AI94" s="3">
        <f>+'Indice PondENGHO'!AI92/'Indice PondENGHO'!AI80-1</f>
        <v>3.5267433578658842</v>
      </c>
      <c r="AJ94" s="3">
        <f>+'Indice PondENGHO'!AJ92/'Indice PondENGHO'!AJ80-1</f>
        <v>2.6553429359190446</v>
      </c>
      <c r="AK94" s="3">
        <f>+'Indice PondENGHO'!AK92/'Indice PondENGHO'!AK80-1</f>
        <v>2.2707458603476636</v>
      </c>
      <c r="AL94" s="3">
        <f>+'Indice PondENGHO'!AL92/'Indice PondENGHO'!AL80-1</f>
        <v>2.5082233702738317</v>
      </c>
      <c r="AM94" s="11">
        <f>+'Indice PondENGHO'!AM92/'Indice PondENGHO'!AM80-1</f>
        <v>3.3307645125728262</v>
      </c>
      <c r="AN94" s="10">
        <f>+'Indice PondENGHO'!AN92/'Indice PondENGHO'!AN80-1</f>
        <v>2.8554880431678713</v>
      </c>
      <c r="AO94" s="3">
        <f>+'Indice PondENGHO'!AO92/'Indice PondENGHO'!AO80-1</f>
        <v>2.5893297657875305</v>
      </c>
      <c r="AP94" s="3">
        <f>+'Indice PondENGHO'!AP92/'Indice PondENGHO'!AP80-1</f>
        <v>1.8997939507988386</v>
      </c>
      <c r="AQ94" s="3">
        <f>+'Indice PondENGHO'!AQ92/'Indice PondENGHO'!AQ80-1</f>
        <v>2.997180701574278</v>
      </c>
      <c r="AR94" s="3">
        <f>+'Indice PondENGHO'!AR92/'Indice PondENGHO'!AR80-1</f>
        <v>2.5443247160285614</v>
      </c>
      <c r="AS94" s="3">
        <f>+'Indice PondENGHO'!AS92/'Indice PondENGHO'!AS80-1</f>
        <v>2.9304030715275302</v>
      </c>
      <c r="AT94" s="3">
        <f>+'Indice PondENGHO'!AT92/'Indice PondENGHO'!AT80-1</f>
        <v>2.9902341592009232</v>
      </c>
      <c r="AU94" s="3">
        <f>+'Indice PondENGHO'!AU92/'Indice PondENGHO'!AU80-1</f>
        <v>3.5231580049768487</v>
      </c>
      <c r="AV94" s="3">
        <f>+'Indice PondENGHO'!AV92/'Indice PondENGHO'!AV80-1</f>
        <v>2.665598730674716</v>
      </c>
      <c r="AW94" s="3">
        <f>+'Indice PondENGHO'!AW92/'Indice PondENGHO'!AW80-1</f>
        <v>2.2609885866795998</v>
      </c>
      <c r="AX94" s="3">
        <f>+'Indice PondENGHO'!AX92/'Indice PondENGHO'!AX80-1</f>
        <v>2.5133451453108719</v>
      </c>
      <c r="AY94" s="11">
        <f>+'Indice PondENGHO'!AY92/'Indice PondENGHO'!AY80-1</f>
        <v>3.3320337269476914</v>
      </c>
      <c r="AZ94" s="10">
        <f>+'Indice PondENGHO'!AZ92/'Indice PondENGHO'!AZ80-1</f>
        <v>2.8736520142830702</v>
      </c>
      <c r="BA94" s="3">
        <f>+'Indice PondENGHO'!BA92/'Indice PondENGHO'!BA80-1</f>
        <v>2.5957001069931782</v>
      </c>
      <c r="BB94" s="3">
        <f>+'Indice PondENGHO'!BB92/'Indice PondENGHO'!BB80-1</f>
        <v>1.9014669549292043</v>
      </c>
      <c r="BC94" s="3">
        <f>+'Indice PondENGHO'!BC92/'Indice PondENGHO'!BC80-1</f>
        <v>2.999971652339442</v>
      </c>
      <c r="BD94" s="3">
        <f>+'Indice PondENGHO'!BD92/'Indice PondENGHO'!BD80-1</f>
        <v>2.5344475158527326</v>
      </c>
      <c r="BE94" s="3">
        <f>+'Indice PondENGHO'!BE92/'Indice PondENGHO'!BE80-1</f>
        <v>2.9325126473770768</v>
      </c>
      <c r="BF94" s="3">
        <f>+'Indice PondENGHO'!BF92/'Indice PondENGHO'!BF80-1</f>
        <v>2.9839653701773403</v>
      </c>
      <c r="BG94" s="3">
        <f>+'Indice PondENGHO'!BG92/'Indice PondENGHO'!BG80-1</f>
        <v>3.5346260258957489</v>
      </c>
      <c r="BH94" s="3">
        <f>+'Indice PondENGHO'!BH92/'Indice PondENGHO'!BH80-1</f>
        <v>2.6802663002137721</v>
      </c>
      <c r="BI94" s="3">
        <f>+'Indice PondENGHO'!BI92/'Indice PondENGHO'!BI80-1</f>
        <v>2.3110111620844291</v>
      </c>
      <c r="BJ94" s="3">
        <f>+'Indice PondENGHO'!BJ92/'Indice PondENGHO'!BJ80-1</f>
        <v>2.5229201772816756</v>
      </c>
      <c r="BK94" s="11">
        <f>+'Indice PondENGHO'!BK92/'Indice PondENGHO'!BK80-1</f>
        <v>3.3040353598001984</v>
      </c>
      <c r="BL94" s="2">
        <f t="shared" ref="BL94" si="123">+A94</f>
        <v>45444</v>
      </c>
      <c r="BM94" s="3">
        <f>+'Indice PondENGHO'!BL92/'Indice PondENGHO'!BL80-1</f>
        <v>2.6948004726556243</v>
      </c>
      <c r="BN94" s="3">
        <f>+'Indice PondENGHO'!BM92/'Indice PondENGHO'!BM80-1</f>
        <v>2.7116163844781913</v>
      </c>
      <c r="BO94" s="3">
        <f>+'Indice PondENGHO'!BN92/'Indice PondENGHO'!BN80-1</f>
        <v>2.719043739527605</v>
      </c>
      <c r="BP94" s="3">
        <f>+'Indice PondENGHO'!BO92/'Indice PondENGHO'!BO80-1</f>
        <v>2.7230007653170669</v>
      </c>
      <c r="BQ94" s="3">
        <f>+'Indice PondENGHO'!BP92/'Indice PondENGHO'!BP80-1</f>
        <v>2.7222298320425868</v>
      </c>
      <c r="BR94" s="10">
        <f>+'Indice PondENGHO'!BQ92/'Indice PondENGHO'!BQ80-1</f>
        <v>2.8410785390322473</v>
      </c>
      <c r="BS94" s="3">
        <f>+'Indice PondENGHO'!BR92/'Indice PondENGHO'!BR80-1</f>
        <v>2.5835183000283997</v>
      </c>
      <c r="BT94" s="3">
        <f>+'Indice PondENGHO'!BS92/'Indice PondENGHO'!BS80-1</f>
        <v>1.8972780172610904</v>
      </c>
      <c r="BU94" s="3">
        <f>+'Indice PondENGHO'!BT92/'Indice PondENGHO'!BT80-1</f>
        <v>2.9925616708357015</v>
      </c>
      <c r="BV94" s="3">
        <f>+'Indice PondENGHO'!BU92/'Indice PondENGHO'!BU80-1</f>
        <v>2.5397364051232953</v>
      </c>
      <c r="BW94" s="3">
        <f>+'Indice PondENGHO'!BV92/'Indice PondENGHO'!BV80-1</f>
        <v>2.9299830374292117</v>
      </c>
      <c r="BX94" s="3">
        <f>+'Indice PondENGHO'!BW92/'Indice PondENGHO'!BW80-1</f>
        <v>2.9964455552203337</v>
      </c>
      <c r="BY94" s="3">
        <f>+'Indice PondENGHO'!BX92/'Indice PondENGHO'!BX80-1</f>
        <v>3.5240303287503378</v>
      </c>
      <c r="BZ94" s="3">
        <f>+'Indice PondENGHO'!BY92/'Indice PondENGHO'!BY80-1</f>
        <v>2.6654943448539323</v>
      </c>
      <c r="CA94" s="3">
        <f>+'Indice PondENGHO'!BZ92/'Indice PondENGHO'!BZ80-1</f>
        <v>2.2795009749597743</v>
      </c>
      <c r="CB94" s="3">
        <f>+'Indice PondENGHO'!CA92/'Indice PondENGHO'!CA80-1</f>
        <v>2.5123773523022059</v>
      </c>
      <c r="CC94" s="11">
        <f>+'Indice PondENGHO'!CB92/'Indice PondENGHO'!CB80-1</f>
        <v>3.3233479593411683</v>
      </c>
      <c r="CD94" s="3">
        <f>+'Indice PondENGHO'!CC92/'Indice PondENGHO'!CC80-1</f>
        <v>2.7167732989456206</v>
      </c>
      <c r="CE94" s="3">
        <f>+'Indice PondENGHO'!CD92/'Indice PondENGHO'!CD80-1</f>
        <v>2.716773013791276</v>
      </c>
      <c r="CF94" s="3">
        <f>+'[3]Infla Interanual PondENGHO'!CD94</f>
        <v>2.7164146264472837</v>
      </c>
      <c r="CI94" s="72">
        <f t="shared" ref="CI94" si="124">+BM94-BQ94</f>
        <v>-2.742935938696256E-2</v>
      </c>
      <c r="CJ94" s="72">
        <f t="shared" si="3"/>
        <v>0</v>
      </c>
      <c r="CK94" s="72">
        <f t="shared" si="9"/>
        <v>-2.742935938696256E-2</v>
      </c>
    </row>
    <row r="95" spans="1:114" x14ac:dyDescent="0.3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2.7000411059993672</v>
      </c>
      <c r="E95" s="3">
        <f>+'Indice PondENGHO'!E93/'Indice PondENGHO'!E81-1</f>
        <v>2.4630511912175677</v>
      </c>
      <c r="F95" s="3">
        <f>+'Indice PondENGHO'!F93/'Indice PondENGHO'!F81-1</f>
        <v>1.8519448516103889</v>
      </c>
      <c r="G95" s="3">
        <f>+'Indice PondENGHO'!G93/'Indice PondENGHO'!G81-1</f>
        <v>3.0812824546081723</v>
      </c>
      <c r="H95" s="3">
        <f>+'Indice PondENGHO'!H93/'Indice PondENGHO'!H81-1</f>
        <v>2.4543959902853936</v>
      </c>
      <c r="I95" s="3">
        <f>+'Indice PondENGHO'!I93/'Indice PondENGHO'!I81-1</f>
        <v>2.7976539036267796</v>
      </c>
      <c r="J95" s="3">
        <f>+'Indice PondENGHO'!J93/'Indice PondENGHO'!J81-1</f>
        <v>2.9208606028991837</v>
      </c>
      <c r="K95" s="3">
        <f>+'Indice PondENGHO'!K93/'Indice PondENGHO'!K81-1</f>
        <v>3.1739523706511497</v>
      </c>
      <c r="L95" s="3">
        <f>+'Indice PondENGHO'!L93/'Indice PondENGHO'!L81-1</f>
        <v>2.4776168911860772</v>
      </c>
      <c r="M95" s="3">
        <f>+'Indice PondENGHO'!M93/'Indice PondENGHO'!M81-1</f>
        <v>2.1623694836257612</v>
      </c>
      <c r="N95" s="3">
        <f>+'Indice PondENGHO'!N93/'Indice PondENGHO'!N81-1</f>
        <v>2.4553729622684832</v>
      </c>
      <c r="O95" s="11">
        <f>+'Indice PondENGHO'!O93/'Indice PondENGHO'!O81-1</f>
        <v>3.2345115477673749</v>
      </c>
      <c r="P95" s="10">
        <f>+'Indice PondENGHO'!P93/'Indice PondENGHO'!P81-1</f>
        <v>2.7292859303007098</v>
      </c>
      <c r="Q95" s="3">
        <f>+'Indice PondENGHO'!Q93/'Indice PondENGHO'!Q81-1</f>
        <v>2.4783598234332165</v>
      </c>
      <c r="R95" s="3">
        <f>+'Indice PondENGHO'!R93/'Indice PondENGHO'!R81-1</f>
        <v>1.857096755039175</v>
      </c>
      <c r="S95" s="3">
        <f>+'Indice PondENGHO'!S93/'Indice PondENGHO'!S81-1</f>
        <v>3.079085639714167</v>
      </c>
      <c r="T95" s="3">
        <f>+'Indice PondENGHO'!T93/'Indice PondENGHO'!T81-1</f>
        <v>2.4479768734140794</v>
      </c>
      <c r="U95" s="3">
        <f>+'Indice PondENGHO'!U93/'Indice PondENGHO'!U81-1</f>
        <v>2.8053967024980326</v>
      </c>
      <c r="V95" s="3">
        <f>+'Indice PondENGHO'!V93/'Indice PondENGHO'!V81-1</f>
        <v>2.9090122723114913</v>
      </c>
      <c r="W95" s="3">
        <f>+'Indice PondENGHO'!W93/'Indice PondENGHO'!W81-1</f>
        <v>3.176349824336274</v>
      </c>
      <c r="X95" s="3">
        <f>+'Indice PondENGHO'!X93/'Indice PondENGHO'!X81-1</f>
        <v>2.47892678735262</v>
      </c>
      <c r="Y95" s="3">
        <f>+'Indice PondENGHO'!Y93/'Indice PondENGHO'!Y81-1</f>
        <v>2.181992962741707</v>
      </c>
      <c r="Z95" s="3">
        <f>+'Indice PondENGHO'!Z93/'Indice PondENGHO'!Z81-1</f>
        <v>2.4666174168827579</v>
      </c>
      <c r="AA95" s="11">
        <f>+'Indice PondENGHO'!AA93/'Indice PondENGHO'!AA81-1</f>
        <v>3.2210231008573729</v>
      </c>
      <c r="AB95" s="10">
        <f>+'Indice PondENGHO'!AB93/'Indice PondENGHO'!AB81-1</f>
        <v>2.7493257848098653</v>
      </c>
      <c r="AC95" s="3">
        <f>+'Indice PondENGHO'!AC93/'Indice PondENGHO'!AC81-1</f>
        <v>2.4824319607577863</v>
      </c>
      <c r="AD95" s="3">
        <f>+'Indice PondENGHO'!AD93/'Indice PondENGHO'!AD81-1</f>
        <v>1.861232024155441</v>
      </c>
      <c r="AE95" s="3">
        <f>+'Indice PondENGHO'!AE93/'Indice PondENGHO'!AE81-1</f>
        <v>3.0701242013303487</v>
      </c>
      <c r="AF95" s="3">
        <f>+'Indice PondENGHO'!AF93/'Indice PondENGHO'!AF81-1</f>
        <v>2.4533640935818841</v>
      </c>
      <c r="AG95" s="3">
        <f>+'Indice PondENGHO'!AG93/'Indice PondENGHO'!AG81-1</f>
        <v>2.8082037141156992</v>
      </c>
      <c r="AH95" s="3">
        <f>+'Indice PondENGHO'!AH93/'Indice PondENGHO'!AH81-1</f>
        <v>2.8972987910282884</v>
      </c>
      <c r="AI95" s="3">
        <f>+'Indice PondENGHO'!AI93/'Indice PondENGHO'!AI81-1</f>
        <v>3.1807653547824177</v>
      </c>
      <c r="AJ95" s="3">
        <f>+'Indice PondENGHO'!AJ93/'Indice PondENGHO'!AJ81-1</f>
        <v>2.4794349206389419</v>
      </c>
      <c r="AK95" s="3">
        <f>+'Indice PondENGHO'!AK93/'Indice PondENGHO'!AK81-1</f>
        <v>2.1888380713839291</v>
      </c>
      <c r="AL95" s="3">
        <f>+'Indice PondENGHO'!AL93/'Indice PondENGHO'!AL81-1</f>
        <v>2.4765777206989235</v>
      </c>
      <c r="AM95" s="11">
        <f>+'Indice PondENGHO'!AM93/'Indice PondENGHO'!AM81-1</f>
        <v>3.2142132351447925</v>
      </c>
      <c r="AN95" s="10">
        <f>+'Indice PondENGHO'!AN93/'Indice PondENGHO'!AN81-1</f>
        <v>2.7617838309160048</v>
      </c>
      <c r="AO95" s="3">
        <f>+'Indice PondENGHO'!AO93/'Indice PondENGHO'!AO81-1</f>
        <v>2.488142506990624</v>
      </c>
      <c r="AP95" s="3">
        <f>+'Indice PondENGHO'!AP93/'Indice PondENGHO'!AP81-1</f>
        <v>1.8594763053768846</v>
      </c>
      <c r="AQ95" s="3">
        <f>+'Indice PondENGHO'!AQ93/'Indice PondENGHO'!AQ81-1</f>
        <v>3.0682234751161177</v>
      </c>
      <c r="AR95" s="3">
        <f>+'Indice PondENGHO'!AR93/'Indice PondENGHO'!AR81-1</f>
        <v>2.4539310171663931</v>
      </c>
      <c r="AS95" s="3">
        <f>+'Indice PondENGHO'!AS93/'Indice PondENGHO'!AS81-1</f>
        <v>2.8175411173625751</v>
      </c>
      <c r="AT95" s="3">
        <f>+'Indice PondENGHO'!AT93/'Indice PondENGHO'!AT81-1</f>
        <v>2.885750993514034</v>
      </c>
      <c r="AU95" s="3">
        <f>+'Indice PondENGHO'!AU93/'Indice PondENGHO'!AU81-1</f>
        <v>3.1786196308247181</v>
      </c>
      <c r="AV95" s="3">
        <f>+'Indice PondENGHO'!AV93/'Indice PondENGHO'!AV81-1</f>
        <v>2.4845810829703927</v>
      </c>
      <c r="AW95" s="3">
        <f>+'Indice PondENGHO'!AW93/'Indice PondENGHO'!AW81-1</f>
        <v>2.1815199944881507</v>
      </c>
      <c r="AX95" s="3">
        <f>+'Indice PondENGHO'!AX93/'Indice PondENGHO'!AX81-1</f>
        <v>2.4873972655581351</v>
      </c>
      <c r="AY95" s="11">
        <f>+'Indice PondENGHO'!AY93/'Indice PondENGHO'!AY81-1</f>
        <v>3.2124151073242286</v>
      </c>
      <c r="AZ95" s="10">
        <f>+'Indice PondENGHO'!AZ93/'Indice PondENGHO'!AZ81-1</f>
        <v>2.7810533863008922</v>
      </c>
      <c r="BA95" s="3">
        <f>+'Indice PondENGHO'!BA93/'Indice PondENGHO'!BA81-1</f>
        <v>2.4967522648364118</v>
      </c>
      <c r="BB95" s="3">
        <f>+'Indice PondENGHO'!BB93/'Indice PondENGHO'!BB81-1</f>
        <v>1.8588140062945904</v>
      </c>
      <c r="BC95" s="3">
        <f>+'Indice PondENGHO'!BC93/'Indice PondENGHO'!BC81-1</f>
        <v>3.0600715947058275</v>
      </c>
      <c r="BD95" s="3">
        <f>+'Indice PondENGHO'!BD93/'Indice PondENGHO'!BD81-1</f>
        <v>2.4418886377932609</v>
      </c>
      <c r="BE95" s="3">
        <f>+'Indice PondENGHO'!BE93/'Indice PondENGHO'!BE81-1</f>
        <v>2.8267141303710779</v>
      </c>
      <c r="BF95" s="3">
        <f>+'Indice PondENGHO'!BF93/'Indice PondENGHO'!BF81-1</f>
        <v>2.8750815502208273</v>
      </c>
      <c r="BG95" s="3">
        <f>+'Indice PondENGHO'!BG93/'Indice PondENGHO'!BG81-1</f>
        <v>3.184950532821416</v>
      </c>
      <c r="BH95" s="3">
        <f>+'Indice PondENGHO'!BH93/'Indice PondENGHO'!BH81-1</f>
        <v>2.4925324008327125</v>
      </c>
      <c r="BI95" s="3">
        <f>+'Indice PondENGHO'!BI93/'Indice PondENGHO'!BI81-1</f>
        <v>2.2139617219441554</v>
      </c>
      <c r="BJ95" s="3">
        <f>+'Indice PondENGHO'!BJ93/'Indice PondENGHO'!BJ81-1</f>
        <v>2.497673425912331</v>
      </c>
      <c r="BK95" s="11">
        <f>+'Indice PondENGHO'!BK93/'Indice PondENGHO'!BK81-1</f>
        <v>3.1812758073124865</v>
      </c>
      <c r="BL95" s="2">
        <f t="shared" ref="BL95" si="127">+A95</f>
        <v>45474</v>
      </c>
      <c r="BM95" s="3">
        <f>+'Indice PondENGHO'!BL93/'Indice PondENGHO'!BL81-1</f>
        <v>2.615421055860482</v>
      </c>
      <c r="BN95" s="3">
        <f>+'Indice PondENGHO'!BM93/'Indice PondENGHO'!BM81-1</f>
        <v>2.6311492885822934</v>
      </c>
      <c r="BO95" s="3">
        <f>+'Indice PondENGHO'!BN93/'Indice PondENGHO'!BN81-1</f>
        <v>2.637151261750291</v>
      </c>
      <c r="BP95" s="3">
        <f>+'Indice PondENGHO'!BO93/'Indice PondENGHO'!BO81-1</f>
        <v>2.6410342862748228</v>
      </c>
      <c r="BQ95" s="3">
        <f>+'Indice PondENGHO'!BP93/'Indice PondENGHO'!BP81-1</f>
        <v>2.639178670802945</v>
      </c>
      <c r="BR95" s="10">
        <f>+'Indice PondENGHO'!BQ93/'Indice PondENGHO'!BQ81-1</f>
        <v>2.7463678396523812</v>
      </c>
      <c r="BS95" s="3">
        <f>+'Indice PondENGHO'!BR93/'Indice PondENGHO'!BR81-1</f>
        <v>2.4845622940042484</v>
      </c>
      <c r="BT95" s="3">
        <f>+'Indice PondENGHO'!BS93/'Indice PondENGHO'!BS81-1</f>
        <v>1.8581901367239455</v>
      </c>
      <c r="BU95" s="3">
        <f>+'Indice PondENGHO'!BT93/'Indice PondENGHO'!BT81-1</f>
        <v>3.0692058133393001</v>
      </c>
      <c r="BV95" s="3">
        <f>+'Indice PondENGHO'!BU93/'Indice PondENGHO'!BU81-1</f>
        <v>2.4481171877179873</v>
      </c>
      <c r="BW95" s="3">
        <f>+'Indice PondENGHO'!BV93/'Indice PondENGHO'!BV81-1</f>
        <v>2.8166458411989286</v>
      </c>
      <c r="BX95" s="3">
        <f>+'Indice PondENGHO'!BW93/'Indice PondENGHO'!BW81-1</f>
        <v>2.8902014005577978</v>
      </c>
      <c r="BY95" s="3">
        <f>+'Indice PondENGHO'!BX93/'Indice PondENGHO'!BX81-1</f>
        <v>3.1799410449617573</v>
      </c>
      <c r="BZ95" s="3">
        <f>+'Indice PondENGHO'!BY93/'Indice PondENGHO'!BY81-1</f>
        <v>2.4851775317944385</v>
      </c>
      <c r="CA95" s="3">
        <f>+'Indice PondENGHO'!BZ93/'Indice PondENGHO'!BZ81-1</f>
        <v>2.1947699184088005</v>
      </c>
      <c r="CB95" s="3">
        <f>+'Indice PondENGHO'!CA93/'Indice PondENGHO'!CA81-1</f>
        <v>2.484667310336834</v>
      </c>
      <c r="CC95" s="11">
        <f>+'Indice PondENGHO'!CB93/'Indice PondENGHO'!CB81-1</f>
        <v>3.2045416119971453</v>
      </c>
      <c r="CD95" s="3">
        <f>+'Indice PondENGHO'!CC93/'Indice PondENGHO'!CC81-1</f>
        <v>2.6350333642994435</v>
      </c>
      <c r="CE95" s="3">
        <f>+'Indice PondENGHO'!CD93/'Indice PondENGHO'!CD81-1</f>
        <v>2.6350333642994435</v>
      </c>
      <c r="CF95" s="3">
        <f>+'[3]Infla Interanual PondENGHO'!CD95</f>
        <v>2.6350461681994566</v>
      </c>
      <c r="CI95" s="72">
        <f t="shared" ref="CI95" si="128">+BM95-BQ95</f>
        <v>-2.3757614942462979E-2</v>
      </c>
      <c r="CJ95" s="72">
        <f t="shared" si="3"/>
        <v>0</v>
      </c>
      <c r="CK95" s="72">
        <f t="shared" si="9"/>
        <v>-2.3757614942462979E-2</v>
      </c>
    </row>
    <row r="96" spans="1:114" x14ac:dyDescent="0.3">
      <c r="A96" s="2">
        <f t="shared" ref="A96" si="129">+DATE(C96,B96,1)</f>
        <v>45505</v>
      </c>
      <c r="B96" s="1">
        <f t="shared" si="24"/>
        <v>8</v>
      </c>
      <c r="C96" s="1">
        <f t="shared" ref="C96" si="130">+IF(B96=1,C95+1,C95)</f>
        <v>2024</v>
      </c>
      <c r="D96" s="10">
        <f>+'Indice PondENGHO'!D94/'Indice PondENGHO'!D82-1</f>
        <v>2.3136187287213534</v>
      </c>
      <c r="E96" s="3">
        <f>+'Indice PondENGHO'!E94/'Indice PondENGHO'!E82-1</f>
        <v>2.2773566735470583</v>
      </c>
      <c r="F96" s="3">
        <f>+'Indice PondENGHO'!F94/'Indice PondENGHO'!F82-1</f>
        <v>1.6632073104689069</v>
      </c>
      <c r="G96" s="3">
        <f>+'Indice PondENGHO'!G94/'Indice PondENGHO'!G82-1</f>
        <v>3.0554044372238405</v>
      </c>
      <c r="H96" s="3">
        <f>+'Indice PondENGHO'!H94/'Indice PondENGHO'!H82-1</f>
        <v>2.1495383483289037</v>
      </c>
      <c r="I96" s="3">
        <f>+'Indice PondENGHO'!I94/'Indice PondENGHO'!I82-1</f>
        <v>2.4321640760995678</v>
      </c>
      <c r="J96" s="3">
        <f>+'Indice PondENGHO'!J94/'Indice PondENGHO'!J82-1</f>
        <v>2.7048156630600526</v>
      </c>
      <c r="K96" s="3">
        <f>+'Indice PondENGHO'!K94/'Indice PondENGHO'!K82-1</f>
        <v>3.1855156680405283</v>
      </c>
      <c r="L96" s="3">
        <f>+'Indice PondENGHO'!L94/'Indice PondENGHO'!L82-1</f>
        <v>2.2323776646684736</v>
      </c>
      <c r="M96" s="3">
        <f>+'Indice PondENGHO'!M94/'Indice PondENGHO'!M82-1</f>
        <v>2.0994724172346624</v>
      </c>
      <c r="N96" s="3">
        <f>+'Indice PondENGHO'!N94/'Indice PondENGHO'!N82-1</f>
        <v>2.2152268679866163</v>
      </c>
      <c r="O96" s="11">
        <f>+'Indice PondENGHO'!O94/'Indice PondENGHO'!O82-1</f>
        <v>2.9446267013027811</v>
      </c>
      <c r="P96" s="10">
        <f>+'Indice PondENGHO'!P94/'Indice PondENGHO'!P82-1</f>
        <v>2.3424828691745612</v>
      </c>
      <c r="Q96" s="3">
        <f>+'Indice PondENGHO'!Q94/'Indice PondENGHO'!Q82-1</f>
        <v>2.3013060825928848</v>
      </c>
      <c r="R96" s="3">
        <f>+'Indice PondENGHO'!R94/'Indice PondENGHO'!R82-1</f>
        <v>1.6693307445365564</v>
      </c>
      <c r="S96" s="3">
        <f>+'Indice PondENGHO'!S94/'Indice PondENGHO'!S82-1</f>
        <v>3.0261305161516061</v>
      </c>
      <c r="T96" s="3">
        <f>+'Indice PondENGHO'!T94/'Indice PondENGHO'!T82-1</f>
        <v>2.1491898975598054</v>
      </c>
      <c r="U96" s="3">
        <f>+'Indice PondENGHO'!U94/'Indice PondENGHO'!U82-1</f>
        <v>2.4417398124933261</v>
      </c>
      <c r="V96" s="3">
        <f>+'Indice PondENGHO'!V94/'Indice PondENGHO'!V82-1</f>
        <v>2.7024469727323228</v>
      </c>
      <c r="W96" s="3">
        <f>+'Indice PondENGHO'!W94/'Indice PondENGHO'!W82-1</f>
        <v>3.1912889768989361</v>
      </c>
      <c r="X96" s="3">
        <f>+'Indice PondENGHO'!X94/'Indice PondENGHO'!X82-1</f>
        <v>2.2323746047458699</v>
      </c>
      <c r="Y96" s="3">
        <f>+'Indice PondENGHO'!Y94/'Indice PondENGHO'!Y82-1</f>
        <v>2.1155215330996153</v>
      </c>
      <c r="Z96" s="3">
        <f>+'Indice PondENGHO'!Z94/'Indice PondENGHO'!Z82-1</f>
        <v>2.2251327720736689</v>
      </c>
      <c r="AA96" s="11">
        <f>+'Indice PondENGHO'!AA94/'Indice PondENGHO'!AA82-1</f>
        <v>2.9433794314927706</v>
      </c>
      <c r="AB96" s="10">
        <f>+'Indice PondENGHO'!AB94/'Indice PondENGHO'!AB82-1</f>
        <v>2.3620960545491885</v>
      </c>
      <c r="AC96" s="3">
        <f>+'Indice PondENGHO'!AC94/'Indice PondENGHO'!AC82-1</f>
        <v>2.3032187963237476</v>
      </c>
      <c r="AD96" s="3">
        <f>+'Indice PondENGHO'!AD94/'Indice PondENGHO'!AD82-1</f>
        <v>1.6725049016978</v>
      </c>
      <c r="AE96" s="3">
        <f>+'Indice PondENGHO'!AE94/'Indice PondENGHO'!AE82-1</f>
        <v>3.0018577660697376</v>
      </c>
      <c r="AF96" s="3">
        <f>+'Indice PondENGHO'!AF94/'Indice PondENGHO'!AF82-1</f>
        <v>2.1593571502496194</v>
      </c>
      <c r="AG96" s="3">
        <f>+'Indice PondENGHO'!AG94/'Indice PondENGHO'!AG82-1</f>
        <v>2.4475842029589727</v>
      </c>
      <c r="AH96" s="3">
        <f>+'Indice PondENGHO'!AH94/'Indice PondENGHO'!AH82-1</f>
        <v>2.6908542936842887</v>
      </c>
      <c r="AI96" s="3">
        <f>+'Indice PondENGHO'!AI94/'Indice PondENGHO'!AI82-1</f>
        <v>3.1967553570259657</v>
      </c>
      <c r="AJ96" s="3">
        <f>+'Indice PondENGHO'!AJ94/'Indice PondENGHO'!AJ82-1</f>
        <v>2.2338241397223317</v>
      </c>
      <c r="AK96" s="3">
        <f>+'Indice PondENGHO'!AK94/'Indice PondENGHO'!AK82-1</f>
        <v>2.1209395843217549</v>
      </c>
      <c r="AL96" s="3">
        <f>+'Indice PondENGHO'!AL94/'Indice PondENGHO'!AL82-1</f>
        <v>2.2380972308441232</v>
      </c>
      <c r="AM96" s="11">
        <f>+'Indice PondENGHO'!AM94/'Indice PondENGHO'!AM82-1</f>
        <v>2.9418872923810229</v>
      </c>
      <c r="AN96" s="10">
        <f>+'Indice PondENGHO'!AN94/'Indice PondENGHO'!AN82-1</f>
        <v>2.3751100994905912</v>
      </c>
      <c r="AO96" s="3">
        <f>+'Indice PondENGHO'!AO94/'Indice PondENGHO'!AO82-1</f>
        <v>2.3123752825182491</v>
      </c>
      <c r="AP96" s="3">
        <f>+'Indice PondENGHO'!AP94/'Indice PondENGHO'!AP82-1</f>
        <v>1.6729632822736242</v>
      </c>
      <c r="AQ96" s="3">
        <f>+'Indice PondENGHO'!AQ94/'Indice PondENGHO'!AQ82-1</f>
        <v>2.9887766153029096</v>
      </c>
      <c r="AR96" s="3">
        <f>+'Indice PondENGHO'!AR94/'Indice PondENGHO'!AR82-1</f>
        <v>2.1601942624664536</v>
      </c>
      <c r="AS96" s="3">
        <f>+'Indice PondENGHO'!AS94/'Indice PondENGHO'!AS82-1</f>
        <v>2.4507652777715081</v>
      </c>
      <c r="AT96" s="3">
        <f>+'Indice PondENGHO'!AT94/'Indice PondENGHO'!AT82-1</f>
        <v>2.6920913397017512</v>
      </c>
      <c r="AU96" s="3">
        <f>+'Indice PondENGHO'!AU94/'Indice PondENGHO'!AU82-1</f>
        <v>3.194483861477095</v>
      </c>
      <c r="AV96" s="3">
        <f>+'Indice PondENGHO'!AV94/'Indice PondENGHO'!AV82-1</f>
        <v>2.2334523223827039</v>
      </c>
      <c r="AW96" s="3">
        <f>+'Indice PondENGHO'!AW94/'Indice PondENGHO'!AW82-1</f>
        <v>2.1165410537771705</v>
      </c>
      <c r="AX96" s="3">
        <f>+'Indice PondENGHO'!AX94/'Indice PondENGHO'!AX82-1</f>
        <v>2.2498950569970679</v>
      </c>
      <c r="AY96" s="11">
        <f>+'Indice PondENGHO'!AY94/'Indice PondENGHO'!AY82-1</f>
        <v>2.9420945176666939</v>
      </c>
      <c r="AZ96" s="10">
        <f>+'Indice PondENGHO'!AZ94/'Indice PondENGHO'!AZ82-1</f>
        <v>2.3925734637405172</v>
      </c>
      <c r="BA96" s="3">
        <f>+'Indice PondENGHO'!BA94/'Indice PondENGHO'!BA82-1</f>
        <v>2.3282945319582495</v>
      </c>
      <c r="BB96" s="3">
        <f>+'Indice PondENGHO'!BB94/'Indice PondENGHO'!BB82-1</f>
        <v>1.6736892656793643</v>
      </c>
      <c r="BC96" s="3">
        <f>+'Indice PondENGHO'!BC94/'Indice PondENGHO'!BC82-1</f>
        <v>2.956849581945324</v>
      </c>
      <c r="BD96" s="3">
        <f>+'Indice PondENGHO'!BD94/'Indice PondENGHO'!BD82-1</f>
        <v>2.1468908931136959</v>
      </c>
      <c r="BE96" s="3">
        <f>+'Indice PondENGHO'!BE94/'Indice PondENGHO'!BE82-1</f>
        <v>2.4561623218087822</v>
      </c>
      <c r="BF96" s="3">
        <f>+'Indice PondENGHO'!BF94/'Indice PondENGHO'!BF82-1</f>
        <v>2.6890536039439055</v>
      </c>
      <c r="BG96" s="3">
        <f>+'Indice PondENGHO'!BG94/'Indice PondENGHO'!BG82-1</f>
        <v>3.1987521205642588</v>
      </c>
      <c r="BH96" s="3">
        <f>+'Indice PondENGHO'!BH94/'Indice PondENGHO'!BH82-1</f>
        <v>2.2371233711433538</v>
      </c>
      <c r="BI96" s="3">
        <f>+'Indice PondENGHO'!BI94/'Indice PondENGHO'!BI82-1</f>
        <v>2.144577199253928</v>
      </c>
      <c r="BJ96" s="3">
        <f>+'Indice PondENGHO'!BJ94/'Indice PondENGHO'!BJ82-1</f>
        <v>2.2606555838174383</v>
      </c>
      <c r="BK96" s="11">
        <f>+'Indice PondENGHO'!BK94/'Indice PondENGHO'!BK82-1</f>
        <v>2.918842119187218</v>
      </c>
      <c r="BL96" s="2">
        <f t="shared" ref="BL96" si="131">+A96</f>
        <v>45505</v>
      </c>
      <c r="BM96" s="3">
        <f>+'Indice PondENGHO'!BL94/'Indice PondENGHO'!BL82-1</f>
        <v>2.3316502925280576</v>
      </c>
      <c r="BN96" s="3">
        <f>+'Indice PondENGHO'!BM94/'Indice PondENGHO'!BM82-1</f>
        <v>2.3593293635720975</v>
      </c>
      <c r="BO96" s="3">
        <f>+'Indice PondENGHO'!BN94/'Indice PondENGHO'!BN82-1</f>
        <v>2.3669215790144778</v>
      </c>
      <c r="BP96" s="3">
        <f>+'Indice PondENGHO'!BO94/'Indice PondENGHO'!BO82-1</f>
        <v>2.3772755965593162</v>
      </c>
      <c r="BQ96" s="3">
        <f>+'Indice PondENGHO'!BP94/'Indice PondENGHO'!BP82-1</f>
        <v>2.3806690187356976</v>
      </c>
      <c r="BR96" s="10">
        <f>+'Indice PondENGHO'!BQ94/'Indice PondENGHO'!BQ82-1</f>
        <v>2.3591433704486597</v>
      </c>
      <c r="BS96" s="3">
        <f>+'Indice PondENGHO'!BR94/'Indice PondENGHO'!BR82-1</f>
        <v>2.3088153570307139</v>
      </c>
      <c r="BT96" s="3">
        <f>+'Indice PondENGHO'!BS94/'Indice PondENGHO'!BS82-1</f>
        <v>1.6711559735742889</v>
      </c>
      <c r="BU96" s="3">
        <f>+'Indice PondENGHO'!BT94/'Indice PondENGHO'!BT82-1</f>
        <v>2.9945406492225928</v>
      </c>
      <c r="BV96" s="3">
        <f>+'Indice PondENGHO'!BU94/'Indice PondENGHO'!BU82-1</f>
        <v>2.1521857098377426</v>
      </c>
      <c r="BW96" s="3">
        <f>+'Indice PondENGHO'!BV94/'Indice PondENGHO'!BV82-1</f>
        <v>2.4498749736833321</v>
      </c>
      <c r="BX96" s="3">
        <f>+'Indice PondENGHO'!BW94/'Indice PondENGHO'!BW82-1</f>
        <v>2.6933935393213728</v>
      </c>
      <c r="BY96" s="3">
        <f>+'Indice PondENGHO'!BX94/'Indice PondENGHO'!BX82-1</f>
        <v>3.194575162898504</v>
      </c>
      <c r="BZ96" s="3">
        <f>+'Indice PondENGHO'!BY94/'Indice PondENGHO'!BY82-1</f>
        <v>2.2346138834849842</v>
      </c>
      <c r="CA96" s="3">
        <f>+'Indice PondENGHO'!BZ94/'Indice PondENGHO'!BZ82-1</f>
        <v>2.1274651983332062</v>
      </c>
      <c r="CB96" s="3">
        <f>+'Indice PondENGHO'!CA94/'Indice PondENGHO'!CA82-1</f>
        <v>2.2464735756667569</v>
      </c>
      <c r="CC96" s="11">
        <f>+'Indice PondENGHO'!CB94/'Indice PondENGHO'!CB82-1</f>
        <v>2.9338673327694949</v>
      </c>
      <c r="CD96" s="3">
        <f>+'Indice PondENGHO'!CC94/'Indice PondENGHO'!CC82-1</f>
        <v>2.368033200226114</v>
      </c>
      <c r="CE96" s="3">
        <f>+'Indice PondENGHO'!CD94/'Indice PondENGHO'!CD82-1</f>
        <v>2.368033200226114</v>
      </c>
      <c r="CF96" s="3">
        <f>+'[3]Infla Interanual PondENGHO'!CD96</f>
        <v>2.3680168016944898</v>
      </c>
      <c r="CI96" s="72">
        <f t="shared" ref="CI96" si="132">+BM96-BQ96</f>
        <v>-4.9018726207640029E-2</v>
      </c>
      <c r="CJ96" s="72">
        <f t="shared" si="3"/>
        <v>0</v>
      </c>
      <c r="CK96" s="72">
        <f t="shared" si="9"/>
        <v>-4.9018726207640029E-2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103"/>
  <sheetViews>
    <sheetView zoomScale="120" zoomScaleNormal="115" workbookViewId="0">
      <pane xSplit="3" ySplit="2" topLeftCell="CY82" activePane="bottomRight" state="frozen"/>
      <selection pane="topRight" activeCell="D1" sqref="D1"/>
      <selection pane="bottomLeft" activeCell="A3" sqref="A3"/>
      <selection pane="bottomRight" activeCell="EG91" sqref="EG91:EH103"/>
    </sheetView>
  </sheetViews>
  <sheetFormatPr baseColWidth="10" defaultColWidth="8" defaultRowHeight="13.8" x14ac:dyDescent="0.3"/>
  <cols>
    <col min="1" max="58" width="8" style="53"/>
    <col min="59" max="87" width="8" style="53" hidden="1" customWidth="1"/>
    <col min="88" max="100" width="8" style="53"/>
    <col min="101" max="101" width="6.5546875" style="53" bestFit="1" customWidth="1"/>
    <col min="102" max="118" width="6.5546875" style="53" customWidth="1"/>
    <col min="119" max="138" width="8" style="53"/>
    <col min="139" max="139" width="11.109375" style="53" bestFit="1" customWidth="1"/>
    <col min="140" max="16384" width="8" style="53"/>
  </cols>
  <sheetData>
    <row r="1" spans="1:135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2" thickBot="1" x14ac:dyDescent="0.35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8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8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8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8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8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8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8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8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8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8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8" x14ac:dyDescent="0.3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  <c r="EG91" s="53" t="s">
        <v>150</v>
      </c>
      <c r="EH91" s="53">
        <v>-4.9018726207639247</v>
      </c>
    </row>
    <row r="92" spans="1:138" x14ac:dyDescent="0.3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1414">100*D$1*(D92-D80)/$I80</f>
        <v>34.097643068200128</v>
      </c>
      <c r="L92" s="61">
        <f t="shared" ref="L92" si="1415">100*E$1*(E92-E80)/$I80</f>
        <v>43.067571812327969</v>
      </c>
      <c r="M92" s="61">
        <f t="shared" ref="M92" si="1416">100*F$1*(F92-F80)/$I80</f>
        <v>49.07265575352988</v>
      </c>
      <c r="N92" s="61">
        <f t="shared" ref="N92" si="1417">100*G$1*(G92-G80)/$I80</f>
        <v>61.67704737835821</v>
      </c>
      <c r="O92" s="61">
        <f t="shared" ref="O92" si="1418">100*H$1*(H92-H80)/$I80</f>
        <v>88.70121967008366</v>
      </c>
      <c r="P92" s="61">
        <f t="shared" ref="P92" si="1419">+SUM(K92:O92)</f>
        <v>276.61613768249987</v>
      </c>
      <c r="Q92" s="61">
        <f t="shared" ref="Q92" si="1420">100*(I92/I80-1)</f>
        <v>276.6164781085559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1421">+S$1*(S92-S80)/D80</f>
        <v>105.64702873212801</v>
      </c>
      <c r="Z92" s="61">
        <f t="shared" ref="Z92" si="1422">+T$1*(T92-T80)/E80</f>
        <v>86.437006725898684</v>
      </c>
      <c r="AA92" s="61">
        <f t="shared" ref="AA92" si="1423">+U$1*(U92-U80)/F80</f>
        <v>79.670816305253396</v>
      </c>
      <c r="AB92" s="61">
        <f t="shared" ref="AB92" si="1424">+V$1*(V92-V80)/G80</f>
        <v>66.687162779369871</v>
      </c>
      <c r="AC92" s="61">
        <f t="shared" ref="AC92" si="1425">+W$1*(W92-W80)/H80</f>
        <v>50.344119793457061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142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1427">+H92</f>
        <v>6020.81591796875</v>
      </c>
      <c r="BG92" s="61">
        <f t="shared" ref="BG92" si="1428">+AE$1*(AE92-AE80)/$AQ80</f>
        <v>105.64702873212801</v>
      </c>
      <c r="BH92" s="61">
        <f t="shared" ref="BH92" si="1429">+AF$1*(AF92-AF80)/$AQ80</f>
        <v>4.7713030109968768</v>
      </c>
      <c r="BI92" s="61">
        <f t="shared" ref="BI92" si="1430">+AG$1*(AG92-AG80)/$AQ80</f>
        <v>17.528290094199036</v>
      </c>
      <c r="BJ92" s="61">
        <f t="shared" ref="BJ92" si="1431">+AH$1*(AH92-AH80)/$AQ80</f>
        <v>29.817459525981519</v>
      </c>
      <c r="BK92" s="61">
        <f t="shared" ref="BK92" si="1432">+AI$1*(AI92-AI80)/$AQ80</f>
        <v>11.059258628547592</v>
      </c>
      <c r="BL92" s="61">
        <f t="shared" ref="BL92" si="1433">+AJ$1*(AJ92-AJ80)/$AQ80</f>
        <v>13.34979319017269</v>
      </c>
      <c r="BM92" s="61">
        <f t="shared" ref="BM92" si="1434">+AK$1*(AK92-AK80)/$AQ80</f>
        <v>31.892673780932046</v>
      </c>
      <c r="BN92" s="61">
        <f t="shared" ref="BN92" si="1435">+AL$1*(AL92-AL80)/$AQ80</f>
        <v>12.889145246115206</v>
      </c>
      <c r="BO92" s="61">
        <f t="shared" ref="BO92" si="1436">+AM$1*(AM92-AM80)/$AQ80</f>
        <v>18.537528195590582</v>
      </c>
      <c r="BP92" s="61">
        <f t="shared" ref="BP92" si="1437">+AN$1*(AN92-AN80)/$AQ80</f>
        <v>2.7255110170031855</v>
      </c>
      <c r="BQ92" s="61">
        <f t="shared" ref="BQ92" si="1438">+AO$1*(AO92-AO80)/$AQ80</f>
        <v>11.923461513482303</v>
      </c>
      <c r="BR92" s="61">
        <f t="shared" ref="BR92" si="1439">+AP$1*(AP92-AP80)/$AQ80</f>
        <v>10.87958086376444</v>
      </c>
      <c r="BS92" s="61">
        <f t="shared" ref="BS92" si="1440">+SUM(BG92:BR92)</f>
        <v>271.02103379891349</v>
      </c>
      <c r="BT92" s="53">
        <f t="shared" ref="BT92" si="1441">+(D92/D80-1)*100</f>
        <v>274.0643986173049</v>
      </c>
      <c r="BV92" s="61">
        <f t="shared" ref="BV92" si="1442">+AS$1*(AS92-AS80)/$BE80</f>
        <v>50.344119793457061</v>
      </c>
      <c r="BW92" s="61">
        <f t="shared" ref="BW92" si="1443">+AT$1*(AT92-AT80)/$BE80</f>
        <v>4.0605842835812131</v>
      </c>
      <c r="BX92" s="61">
        <f t="shared" ref="BX92" si="1444">+AU$1*(AU92-AU80)/$BE80</f>
        <v>14.008985323890158</v>
      </c>
      <c r="BY92" s="61">
        <f t="shared" ref="BY92" si="1445">+AV$1*(AV92-AV80)/$BE80</f>
        <v>31.118896966612265</v>
      </c>
      <c r="BZ92" s="61">
        <f t="shared" ref="BZ92" si="1446">+AW$1*(AW92-AW80)/$BE80</f>
        <v>19.427814021368977</v>
      </c>
      <c r="CA92" s="61">
        <f t="shared" ref="CA92" si="1447">+AX$1*(AX92-AX80)/$BE80</f>
        <v>25.335743077481752</v>
      </c>
      <c r="CB92" s="61">
        <f t="shared" ref="CB92" si="1448">+AY$1*(AY92-AY80)/$BE80</f>
        <v>48.331581947269797</v>
      </c>
      <c r="CC92" s="61">
        <f t="shared" ref="CC92" si="1449">+AZ$1*(AZ92-AZ80)/$BE80</f>
        <v>11.994494924595278</v>
      </c>
      <c r="CD92" s="61">
        <f t="shared" ref="CD92" si="1450">+BA$1*(BA92-BA80)/$BE80</f>
        <v>24.664351423926348</v>
      </c>
      <c r="CE92" s="61">
        <f t="shared" ref="CE92" si="1451">+BB$1*(BB92-BB80)/$BE80</f>
        <v>7.0231176040049901</v>
      </c>
      <c r="CF92" s="61">
        <f t="shared" ref="CF92" si="1452">+BC$1*(BC92-BC80)/$BE80</f>
        <v>22.77209754678103</v>
      </c>
      <c r="CG92" s="61">
        <f t="shared" ref="CG92" si="1453">+BD$1*(BD92-BD80)/$BE80</f>
        <v>14.955049597958139</v>
      </c>
      <c r="CH92" s="61">
        <f t="shared" ref="CH92" si="1454">+SUM(BV92:CG92)</f>
        <v>274.036836510927</v>
      </c>
      <c r="CI92" s="53">
        <f t="shared" ref="CI92" si="1455">(H92/H80-1)*100</f>
        <v>277.63674888242235</v>
      </c>
      <c r="CK92" s="61">
        <f t="shared" ref="CK92" si="1456">+BG92/$BS92*$BT92</f>
        <v>106.83336636026021</v>
      </c>
      <c r="CL92" s="61">
        <f t="shared" ref="CL92" si="1457">+BH92/$BS92*$BT92</f>
        <v>4.8248811983353797</v>
      </c>
      <c r="CM92" s="61">
        <f t="shared" ref="CM92" si="1458">+BI92/$BS92*$BT92</f>
        <v>17.725119766979429</v>
      </c>
      <c r="CN92" s="61">
        <f t="shared" ref="CN92" si="1459">+BJ92/$BS92*$BT92</f>
        <v>30.152287439605786</v>
      </c>
      <c r="CO92" s="61">
        <f t="shared" ref="CO92" si="1460">+BK92/$BS92*$BT92</f>
        <v>11.183445884997163</v>
      </c>
      <c r="CP92" s="61">
        <f t="shared" ref="CP92" si="1461">+BL92/$BS92*$BT92</f>
        <v>13.499701447691614</v>
      </c>
      <c r="CQ92" s="61">
        <f t="shared" ref="CQ92" si="1462">+BM92/$BS92*$BT92</f>
        <v>32.250804808582608</v>
      </c>
      <c r="CR92" s="61">
        <f t="shared" ref="CR92" si="1463">+BN92/$BS92*$BT92</f>
        <v>13.033880769522103</v>
      </c>
      <c r="CS92" s="61">
        <f t="shared" ref="CS92" si="1464">+BO92/$BS92*$BT92</f>
        <v>18.74569086230175</v>
      </c>
      <c r="CT92" s="61">
        <f t="shared" ref="CT92" si="1465">+BP92/$BS92*$BT92</f>
        <v>2.7561164804427505</v>
      </c>
      <c r="CU92" s="61">
        <f t="shared" ref="CU92" si="1466">+BQ92/$BS92*$BT92</f>
        <v>12.057353126155066</v>
      </c>
      <c r="CV92" s="61">
        <f t="shared" ref="CV92" si="1467">+BR92/$BS92*$BT92</f>
        <v>11.00175047243102</v>
      </c>
      <c r="CW92" s="61">
        <f t="shared" ref="CW92" si="1468">+SUM(CK92:CV92)</f>
        <v>274.0643986173049</v>
      </c>
      <c r="CX92" s="61"/>
      <c r="CY92" s="61"/>
      <c r="CZ92" s="61">
        <f t="shared" ref="CZ92" si="1469">+BV92/$CH92*$CI92</f>
        <v>51.005470369474544</v>
      </c>
      <c r="DA92" s="61">
        <f t="shared" ref="DA92" si="1470">+BW92/$CH92*$CI92</f>
        <v>4.1139265560438449</v>
      </c>
      <c r="DB92" s="61">
        <f t="shared" ref="DB92" si="1471">+BX92/$CH92*$CI92</f>
        <v>14.193015763818106</v>
      </c>
      <c r="DC92" s="61">
        <f t="shared" ref="DC92" si="1472">+BY92/$CH92*$CI92</f>
        <v>31.527693475883492</v>
      </c>
      <c r="DD92" s="61">
        <f t="shared" ref="DD92" si="1473">+BZ92/$CH92*$CI92</f>
        <v>19.683029447649265</v>
      </c>
      <c r="DE92" s="61">
        <f t="shared" ref="DE92" si="1474">+CA92/$CH92*$CI92</f>
        <v>25.668568606001593</v>
      </c>
      <c r="DF92" s="61">
        <f t="shared" ref="DF92" si="1475">+CB92/$CH92*$CI92</f>
        <v>48.966494618139791</v>
      </c>
      <c r="DG92" s="61">
        <f t="shared" ref="DG92" si="1476">+CC92/$CH92*$CI92</f>
        <v>12.152061809466128</v>
      </c>
      <c r="DH92" s="61">
        <f t="shared" ref="DH92" si="1477">+CD92/$CH92*$CI92</f>
        <v>24.988357148690877</v>
      </c>
      <c r="DI92" s="61">
        <f t="shared" ref="DI92" si="1478">+CE92/$CH92*$CI92</f>
        <v>7.1153774923872453</v>
      </c>
      <c r="DJ92" s="61">
        <f t="shared" ref="DJ92" si="1479">+CF92/$CH92*$CI92</f>
        <v>23.071245488814316</v>
      </c>
      <c r="DK92" s="61">
        <f t="shared" ref="DK92" si="1480">+CG92/$CH92*$CI92</f>
        <v>15.151508106053161</v>
      </c>
      <c r="DL92" s="61">
        <f t="shared" ref="DL92" si="1481">+SUM(CZ92:DK92)</f>
        <v>277.63674888242235</v>
      </c>
      <c r="DM92" s="61">
        <f t="shared" ref="DM92" si="1482">+(H92/H80-1)*100</f>
        <v>277.63674888242235</v>
      </c>
      <c r="DN92" s="61"/>
      <c r="DO92" s="59">
        <f t="shared" ref="DO92" si="1483">+A92</f>
        <v>45413</v>
      </c>
      <c r="DP92" s="61">
        <f t="shared" ref="DP92" si="1484">+CK92-CZ92</f>
        <v>55.82789599078567</v>
      </c>
      <c r="DQ92" s="61">
        <f t="shared" ref="DQ92" si="1485">+CL92-DA92</f>
        <v>0.71095464229153471</v>
      </c>
      <c r="DR92" s="61">
        <f t="shared" ref="DR92" si="1486">+CM92-DB92</f>
        <v>3.5321040031613222</v>
      </c>
      <c r="DS92" s="61">
        <f t="shared" ref="DS92" si="1487">+CN92-DC92</f>
        <v>-1.3754060362777061</v>
      </c>
      <c r="DT92" s="61">
        <f t="shared" ref="DT92" si="1488">+CO92-DD92</f>
        <v>-8.4995835626521021</v>
      </c>
      <c r="DU92" s="61">
        <f t="shared" ref="DU92" si="1489">+CP92-DE92</f>
        <v>-12.168867158309979</v>
      </c>
      <c r="DV92" s="61">
        <f t="shared" ref="DV92" si="1490">+CQ92-DF92</f>
        <v>-16.715689809557183</v>
      </c>
      <c r="DW92" s="61">
        <f t="shared" ref="DW92" si="1491">+CR92-DG92</f>
        <v>0.88181896005597515</v>
      </c>
      <c r="DX92" s="61">
        <f t="shared" ref="DX92" si="1492">+CS92-DH92</f>
        <v>-6.2426662863891274</v>
      </c>
      <c r="DY92" s="61">
        <f t="shared" ref="DY92" si="1493">+CT92-DI92</f>
        <v>-4.3592610119444952</v>
      </c>
      <c r="DZ92" s="61">
        <f t="shared" ref="DZ92" si="1494">+CU92-DJ92</f>
        <v>-11.01389236265925</v>
      </c>
      <c r="EA92" s="61">
        <f t="shared" ref="EA92" si="1495">+CV92-DK92</f>
        <v>-4.1497576336221407</v>
      </c>
      <c r="EB92" s="61">
        <f t="shared" ref="EB92" si="1496">+CW92-DL92</f>
        <v>-3.5723502651174499</v>
      </c>
      <c r="EC92" s="61"/>
      <c r="ED92" s="79">
        <f>+'Infla Interanual PondENGHO'!CI93</f>
        <v>-3.5723502651174854E-2</v>
      </c>
      <c r="EE92" s="53">
        <f t="shared" ref="EE92" si="1497">+ED92*100</f>
        <v>-3.5723502651174854</v>
      </c>
      <c r="EG92" s="53" t="s">
        <v>94</v>
      </c>
      <c r="EH92" s="53">
        <v>-14.459929012129873</v>
      </c>
    </row>
    <row r="93" spans="1:138" x14ac:dyDescent="0.3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498">100*D$1*(D93-D81)/$I81</f>
        <v>33.46691323880291</v>
      </c>
      <c r="L93" s="61">
        <f t="shared" ref="L93" si="1499">100*E$1*(E93-E81)/$I81</f>
        <v>42.295407684800537</v>
      </c>
      <c r="M93" s="61">
        <f t="shared" ref="M93" si="1500">100*F$1*(F93-F81)/$I81</f>
        <v>48.208992751993904</v>
      </c>
      <c r="N93" s="61">
        <f t="shared" ref="N93" si="1501">100*G$1*(G93-G81)/$I81</f>
        <v>60.574636697507216</v>
      </c>
      <c r="O93" s="61">
        <f t="shared" ref="O93" si="1502">100*H$1*(H93-H81)/$I81</f>
        <v>87.131045910707684</v>
      </c>
      <c r="P93" s="61">
        <f t="shared" ref="P93" si="1503">+SUM(K93:O93)</f>
        <v>271.67699628381229</v>
      </c>
      <c r="Q93" s="61">
        <f t="shared" ref="Q93" si="1504">100*(I93/I81-1)</f>
        <v>271.67730137912758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505">+S$1*(S93-S81)/D81</f>
        <v>102.93494738200698</v>
      </c>
      <c r="Z93" s="61">
        <f t="shared" ref="Z93" si="1506">+T$1*(T93-T81)/E81</f>
        <v>84.179920352522544</v>
      </c>
      <c r="AA93" s="61">
        <f t="shared" ref="AA93" si="1507">+U$1*(U93-U81)/F81</f>
        <v>77.55918383211899</v>
      </c>
      <c r="AB93" s="61">
        <f t="shared" ref="AB93" si="1508">+V$1*(V93-V81)/G81</f>
        <v>64.841413603292381</v>
      </c>
      <c r="AC93" s="61">
        <f t="shared" ref="AC93" si="1509">+W$1*(W93-W81)/H81</f>
        <v>48.809330615054805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510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511">+H93</f>
        <v>6312.55419921875</v>
      </c>
      <c r="BG93" s="61">
        <f t="shared" ref="BG93" si="1512">+AE$1*(AE93-AE81)/$AQ81</f>
        <v>102.93494738200698</v>
      </c>
      <c r="BH93" s="61">
        <f t="shared" ref="BH93" si="1513">+AF$1*(AF93-AF81)/$AQ81</f>
        <v>4.5484120250742457</v>
      </c>
      <c r="BI93" s="61">
        <f t="shared" ref="BI93" si="1514">+AG$1*(AG93-AG81)/$AQ81</f>
        <v>16.937038625371827</v>
      </c>
      <c r="BJ93" s="61">
        <f t="shared" ref="BJ93" si="1515">+AH$1*(AH93-AH81)/$AQ81</f>
        <v>33.12462082708312</v>
      </c>
      <c r="BK93" s="61">
        <f t="shared" ref="BK93" si="1516">+AI$1*(AI93-AI81)/$AQ81</f>
        <v>10.431161167191213</v>
      </c>
      <c r="BL93" s="61">
        <f t="shared" ref="BL93" si="1517">+AJ$1*(AJ93-AJ81)/$AQ81</f>
        <v>13.029831975610287</v>
      </c>
      <c r="BM93" s="61">
        <f t="shared" ref="BM93" si="1518">+AK$1*(AK93-AK81)/$AQ81</f>
        <v>30.994683191981505</v>
      </c>
      <c r="BN93" s="61">
        <f t="shared" ref="BN93" si="1519">+AL$1*(AL93-AL81)/$AQ81</f>
        <v>12.643866094781359</v>
      </c>
      <c r="BO93" s="61">
        <f t="shared" ref="BO93" si="1520">+AM$1*(AM93-AM81)/$AQ81</f>
        <v>18.378494939342229</v>
      </c>
      <c r="BP93" s="61">
        <f t="shared" ref="BP93" si="1521">+AN$1*(AN93-AN81)/$AQ81</f>
        <v>2.779619329809361</v>
      </c>
      <c r="BQ93" s="61">
        <f t="shared" ref="BQ93" si="1522">+AO$1*(AO93-AO81)/$AQ81</f>
        <v>11.935309167347569</v>
      </c>
      <c r="BR93" s="61">
        <f t="shared" ref="BR93" si="1523">+AP$1*(AP93-AP81)/$AQ81</f>
        <v>10.404860036997999</v>
      </c>
      <c r="BS93" s="61">
        <f t="shared" ref="BS93" si="1524">+SUM(BG93:BR93)</f>
        <v>268.14284476259769</v>
      </c>
      <c r="BT93" s="53">
        <f t="shared" ref="BT93" si="1525">+(D93/D81-1)*100</f>
        <v>269.4800472655624</v>
      </c>
      <c r="BV93" s="61">
        <f t="shared" ref="BV93" si="1526">+AS$1*(AS93-AS81)/$BE81</f>
        <v>48.809330615054805</v>
      </c>
      <c r="BW93" s="61">
        <f t="shared" ref="BW93" si="1527">+AT$1*(AT93-AT81)/$BE81</f>
        <v>3.8603631085446279</v>
      </c>
      <c r="BX93" s="61">
        <f t="shared" ref="BX93" si="1528">+AU$1*(AU93-AU81)/$BE81</f>
        <v>13.446202001456086</v>
      </c>
      <c r="BY93" s="61">
        <f t="shared" ref="BY93" si="1529">+AV$1*(AV93-AV81)/$BE81</f>
        <v>33.854444095127903</v>
      </c>
      <c r="BZ93" s="61">
        <f t="shared" ref="BZ93" si="1530">+AW$1*(AW93-AW81)/$BE81</f>
        <v>18.208810165220111</v>
      </c>
      <c r="CA93" s="61">
        <f t="shared" ref="CA93" si="1531">+AX$1*(AX93-AX81)/$BE81</f>
        <v>24.663682601497566</v>
      </c>
      <c r="CB93" s="61">
        <f t="shared" ref="CB93" si="1532">+AY$1*(AY93-AY81)/$BE81</f>
        <v>46.875366214695944</v>
      </c>
      <c r="CC93" s="61">
        <f t="shared" ref="CC93" si="1533">+AZ$1*(AZ93-AZ81)/$BE81</f>
        <v>11.710955203626938</v>
      </c>
      <c r="CD93" s="61">
        <f t="shared" ref="CD93" si="1534">+BA$1*(BA93-BA81)/$BE81</f>
        <v>24.370415065770342</v>
      </c>
      <c r="CE93" s="61">
        <f t="shared" ref="CE93" si="1535">+BB$1*(BB93-BB81)/$BE81</f>
        <v>7.1043625669368025</v>
      </c>
      <c r="CF93" s="61">
        <f t="shared" ref="CF93" si="1536">+BC$1*(BC93-BC81)/$BE81</f>
        <v>22.829471199300183</v>
      </c>
      <c r="CG93" s="61">
        <f t="shared" ref="CG93" si="1537">+BD$1*(BD93-BD81)/$BE81</f>
        <v>14.311240693590042</v>
      </c>
      <c r="CH93" s="61">
        <f t="shared" ref="CH93" si="1538">+SUM(BV93:CG93)</f>
        <v>270.04464353082136</v>
      </c>
      <c r="CI93" s="53">
        <f t="shared" ref="CI93" si="1539">(H93/H81-1)*100</f>
        <v>272.2229832042587</v>
      </c>
      <c r="CK93" s="61">
        <f t="shared" ref="CK93" si="1540">+BG93/$BS93*$BT93</f>
        <v>103.44827403595379</v>
      </c>
      <c r="CL93" s="61">
        <f t="shared" ref="CL93" si="1541">+BH93/$BS93*$BT93</f>
        <v>4.5710945171236945</v>
      </c>
      <c r="CM93" s="61">
        <f t="shared" ref="CM93" si="1542">+BI93/$BS93*$BT93</f>
        <v>17.021502003325132</v>
      </c>
      <c r="CN93" s="61">
        <f t="shared" ref="CN93" si="1543">+BJ93/$BS93*$BT93</f>
        <v>33.289810116094166</v>
      </c>
      <c r="CO93" s="61">
        <f t="shared" ref="CO93" si="1544">+BK93/$BS93*$BT93</f>
        <v>10.483180361788579</v>
      </c>
      <c r="CP93" s="61">
        <f t="shared" ref="CP93" si="1545">+BL93/$BS93*$BT93</f>
        <v>13.094810490873009</v>
      </c>
      <c r="CQ93" s="61">
        <f t="shared" ref="CQ93" si="1546">+BM93/$BS93*$BT93</f>
        <v>31.149250687450611</v>
      </c>
      <c r="CR93" s="61">
        <f t="shared" ref="CR93" si="1547">+BN93/$BS93*$BT93</f>
        <v>12.706919835424937</v>
      </c>
      <c r="CS93" s="61">
        <f t="shared" ref="CS93" si="1548">+BO93/$BS93*$BT93</f>
        <v>18.470146720896835</v>
      </c>
      <c r="CT93" s="61">
        <f t="shared" ref="CT93" si="1549">+BP93/$BS93*$BT93</f>
        <v>2.7934810232974008</v>
      </c>
      <c r="CU93" s="61">
        <f t="shared" ref="CU93" si="1550">+BQ93/$BS93*$BT93</f>
        <v>11.994829402938286</v>
      </c>
      <c r="CV93" s="61">
        <f t="shared" ref="CV93" si="1551">+BR93/$BS93*$BT93</f>
        <v>10.45674807039598</v>
      </c>
      <c r="CW93" s="61">
        <f t="shared" ref="CW93" si="1552">+SUM(CK93:CV93)</f>
        <v>269.4800472655624</v>
      </c>
      <c r="CX93" s="61"/>
      <c r="CY93" s="61"/>
      <c r="CZ93" s="61">
        <f t="shared" ref="CZ93" si="1553">+BV93/$CH93*$CI93</f>
        <v>49.203055518917068</v>
      </c>
      <c r="DA93" s="61">
        <f t="shared" ref="DA93" si="1554">+BW93/$CH93*$CI93</f>
        <v>3.8915030786001967</v>
      </c>
      <c r="DB93" s="61">
        <f t="shared" ref="DB93" si="1555">+BX93/$CH93*$CI93</f>
        <v>13.554667012625549</v>
      </c>
      <c r="DC93" s="61">
        <f t="shared" ref="DC93" si="1556">+BY93/$CH93*$CI93</f>
        <v>34.127534046960875</v>
      </c>
      <c r="DD93" s="61">
        <f t="shared" ref="DD93" si="1557">+BZ93/$CH93*$CI93</f>
        <v>18.355693188228347</v>
      </c>
      <c r="DE93" s="61">
        <f t="shared" ref="DE93" si="1558">+CA93/$CH93*$CI93</f>
        <v>24.862634439984138</v>
      </c>
      <c r="DF93" s="61">
        <f t="shared" ref="DF93" si="1559">+CB93/$CH93*$CI93</f>
        <v>47.253490618858478</v>
      </c>
      <c r="DG93" s="61">
        <f t="shared" ref="DG93" si="1560">+CC93/$CH93*$CI93</f>
        <v>11.805422688707775</v>
      </c>
      <c r="DH93" s="61">
        <f t="shared" ref="DH93" si="1561">+CD93/$CH93*$CI93</f>
        <v>24.567001235011812</v>
      </c>
      <c r="DI93" s="61">
        <f t="shared" ref="DI93" si="1562">+CE93/$CH93*$CI93</f>
        <v>7.1616705536152168</v>
      </c>
      <c r="DJ93" s="61">
        <f t="shared" ref="DJ93" si="1563">+CF93/$CH93*$CI93</f>
        <v>23.01362720471769</v>
      </c>
      <c r="DK93" s="61">
        <f t="shared" ref="DK93" si="1564">+CG93/$CH93*$CI93</f>
        <v>14.426683618031534</v>
      </c>
      <c r="DL93" s="61">
        <f t="shared" ref="DL93" si="1565">+SUM(CZ93:DK93)</f>
        <v>272.22298320425864</v>
      </c>
      <c r="DM93" s="61">
        <f t="shared" ref="DM93" si="1566">+(H93/H81-1)*100</f>
        <v>272.2229832042587</v>
      </c>
      <c r="DN93" s="61"/>
      <c r="DO93" s="59">
        <f t="shared" ref="DO93" si="1567">+A93</f>
        <v>45444</v>
      </c>
      <c r="DP93" s="61">
        <f t="shared" ref="DP93" si="1568">+CK93-CZ93</f>
        <v>54.245218517036719</v>
      </c>
      <c r="DQ93" s="61">
        <f t="shared" ref="DQ93" si="1569">+CL93-DA93</f>
        <v>0.67959143852349779</v>
      </c>
      <c r="DR93" s="61">
        <f t="shared" ref="DR93" si="1570">+CM93-DB93</f>
        <v>3.4668349906995832</v>
      </c>
      <c r="DS93" s="61">
        <f t="shared" ref="DS93" si="1571">+CN93-DC93</f>
        <v>-0.8377239308667086</v>
      </c>
      <c r="DT93" s="61">
        <f t="shared" ref="DT93" si="1572">+CO93-DD93</f>
        <v>-7.8725128264397686</v>
      </c>
      <c r="DU93" s="61">
        <f t="shared" ref="DU93" si="1573">+CP93-DE93</f>
        <v>-11.767823949111129</v>
      </c>
      <c r="DV93" s="61">
        <f t="shared" ref="DV93" si="1574">+CQ93-DF93</f>
        <v>-16.104239931407868</v>
      </c>
      <c r="DW93" s="61">
        <f t="shared" ref="DW93" si="1575">+CR93-DG93</f>
        <v>0.90149714671716197</v>
      </c>
      <c r="DX93" s="61">
        <f t="shared" ref="DX93" si="1576">+CS93-DH93</f>
        <v>-6.0968545141149768</v>
      </c>
      <c r="DY93" s="61">
        <f t="shared" ref="DY93" si="1577">+CT93-DI93</f>
        <v>-4.3681895303178155</v>
      </c>
      <c r="DZ93" s="61">
        <f t="shared" ref="DZ93" si="1578">+CU93-DJ93</f>
        <v>-11.018797801779403</v>
      </c>
      <c r="EA93" s="61">
        <f t="shared" ref="EA93" si="1579">+CV93-DK93</f>
        <v>-3.9699355476355542</v>
      </c>
      <c r="EB93" s="61">
        <f t="shared" ref="EB93" si="1580">+CW93-DL93</f>
        <v>-2.7429359386962346</v>
      </c>
      <c r="EC93" s="61"/>
      <c r="ED93" s="79">
        <f>+'Infla Interanual PondENGHO'!CI94</f>
        <v>-2.742935938696256E-2</v>
      </c>
      <c r="EE93" s="53">
        <f t="shared" ref="EE93" si="1581">+ED93*100</f>
        <v>-2.742935938696256</v>
      </c>
      <c r="EG93" s="53" t="s">
        <v>93</v>
      </c>
      <c r="EH93" s="53">
        <v>-10.457335119620806</v>
      </c>
    </row>
    <row r="94" spans="1:138" x14ac:dyDescent="0.3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582">100*D$1*(D94-D82)/$I82</f>
        <v>32.438719229919954</v>
      </c>
      <c r="L94" s="61">
        <f t="shared" ref="L94" si="1583">100*E$1*(E94-E82)/$I82</f>
        <v>41.008124718684201</v>
      </c>
      <c r="M94" s="61">
        <f t="shared" ref="M94" si="1584">100*F$1*(F94-F82)/$I82</f>
        <v>46.753205146472077</v>
      </c>
      <c r="N94" s="61">
        <f t="shared" ref="N94" si="1585">100*G$1*(G94-G82)/$I82</f>
        <v>58.756723903202833</v>
      </c>
      <c r="O94" s="61">
        <f t="shared" ref="O94" si="1586">100*H$1*(H94-H82)/$I82</f>
        <v>84.546245362982859</v>
      </c>
      <c r="P94" s="61">
        <f t="shared" ref="P94" si="1587">+SUM(K94:O94)</f>
        <v>263.50301836126192</v>
      </c>
      <c r="Q94" s="61">
        <f t="shared" ref="Q94" si="1588">100*(I94/I82-1)</f>
        <v>263.50333642994434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589">+S$1*(S94-S82)/D82</f>
        <v>99.186873232129614</v>
      </c>
      <c r="Z94" s="61">
        <f t="shared" ref="Z94" si="1590">+T$1*(T94-T82)/E82</f>
        <v>81.188750290746725</v>
      </c>
      <c r="AA94" s="61">
        <f t="shared" ref="AA94" si="1591">+U$1*(U94-U82)/F82</f>
        <v>74.829542422351921</v>
      </c>
      <c r="AB94" s="61">
        <f t="shared" ref="AB94" si="1592">+V$1*(V94-V82)/G82</f>
        <v>62.589790139967022</v>
      </c>
      <c r="AC94" s="61">
        <f t="shared" ref="AC94" si="1593">+W$1*(W94-W82)/H82</f>
        <v>47.125903382258315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594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595">+H94</f>
        <v>6580.3173828125</v>
      </c>
      <c r="BG94" s="61">
        <f t="shared" ref="BG94" si="1596">+AE$1*(AE94-AE82)/$AQ82</f>
        <v>99.186873232129614</v>
      </c>
      <c r="BH94" s="61">
        <f t="shared" ref="BH94" si="1597">+AF$1*(AF94-AF82)/$AQ82</f>
        <v>4.5069834941334141</v>
      </c>
      <c r="BI94" s="61">
        <f t="shared" ref="BI94" si="1598">+AG$1*(AG94-AG82)/$AQ82</f>
        <v>16.237154685651277</v>
      </c>
      <c r="BJ94" s="61">
        <f t="shared" ref="BJ94" si="1599">+AH$1*(AH94-AH82)/$AQ82</f>
        <v>33.738967639988836</v>
      </c>
      <c r="BK94" s="61">
        <f t="shared" ref="BK94" si="1600">+AI$1*(AI94-AI82)/$AQ82</f>
        <v>9.9824299365824345</v>
      </c>
      <c r="BL94" s="61">
        <f t="shared" ref="BL94" si="1601">+AJ$1*(AJ94-AJ82)/$AQ82</f>
        <v>12.803807469878979</v>
      </c>
      <c r="BM94" s="61">
        <f t="shared" ref="BM94" si="1602">+AK$1*(AK94-AK82)/$AQ82</f>
        <v>29.66972401509538</v>
      </c>
      <c r="BN94" s="61">
        <f t="shared" ref="BN94" si="1603">+AL$1*(AL94-AL82)/$AQ82</f>
        <v>12.08946401856875</v>
      </c>
      <c r="BO94" s="61">
        <f t="shared" ref="BO94" si="1604">+AM$1*(AM94-AM82)/$AQ82</f>
        <v>17.790953294642261</v>
      </c>
      <c r="BP94" s="61">
        <f t="shared" ref="BP94" si="1605">+AN$1*(AN94-AN82)/$AQ82</f>
        <v>2.7103476214206408</v>
      </c>
      <c r="BQ94" s="61">
        <f t="shared" ref="BQ94" si="1606">+AO$1*(AO94-AO82)/$AQ82</f>
        <v>11.876026891800054</v>
      </c>
      <c r="BR94" s="61">
        <f t="shared" ref="BR94" si="1607">+AP$1*(AP94-AP82)/$AQ82</f>
        <v>10.048997234395429</v>
      </c>
      <c r="BS94" s="61">
        <f t="shared" ref="BS94" si="1608">+SUM(BG94:BR94)</f>
        <v>260.64172953428709</v>
      </c>
      <c r="BT94" s="53">
        <f t="shared" ref="BT94" si="1609">+(D94/D82-1)*100</f>
        <v>261.54210558604819</v>
      </c>
      <c r="BV94" s="61">
        <f t="shared" ref="BV94" si="1610">+AS$1*(AS94-AS82)/$BE82</f>
        <v>47.125903382258315</v>
      </c>
      <c r="BW94" s="61">
        <f t="shared" ref="BW94" si="1611">+AT$1*(AT94-AT82)/$BE82</f>
        <v>3.8187035438934371</v>
      </c>
      <c r="BX94" s="61">
        <f t="shared" ref="BX94" si="1612">+AU$1*(AU94-AU82)/$BE82</f>
        <v>12.804460417240676</v>
      </c>
      <c r="BY94" s="61">
        <f t="shared" ref="BY94" si="1613">+AV$1*(AV94-AV82)/$BE82</f>
        <v>33.669014384730183</v>
      </c>
      <c r="BZ94" s="61">
        <f t="shared" ref="BZ94" si="1614">+AW$1*(AW94-AW82)/$BE82</f>
        <v>17.355673255130007</v>
      </c>
      <c r="CA94" s="61">
        <f t="shared" ref="CA94" si="1615">+AX$1*(AX94-AX82)/$BE82</f>
        <v>24.266432452430941</v>
      </c>
      <c r="CB94" s="61">
        <f t="shared" ref="CB94" si="1616">+AY$1*(AY94-AY82)/$BE82</f>
        <v>44.659453379150285</v>
      </c>
      <c r="CC94" s="61">
        <f t="shared" ref="CC94" si="1617">+AZ$1*(AZ94-AZ82)/$BE82</f>
        <v>11.153655584329792</v>
      </c>
      <c r="CD94" s="61">
        <f t="shared" ref="CD94" si="1618">+BA$1*(BA94-BA82)/$BE82</f>
        <v>23.438320077985853</v>
      </c>
      <c r="CE94" s="61">
        <f t="shared" ref="CE94" si="1619">+BB$1*(BB94-BB82)/$BE82</f>
        <v>6.7703172614422149</v>
      </c>
      <c r="CF94" s="61">
        <f t="shared" ref="CF94" si="1620">+BC$1*(BC94-BC82)/$BE82</f>
        <v>22.748281755865882</v>
      </c>
      <c r="CG94" s="61">
        <f t="shared" ref="CG94" si="1621">+BD$1*(BD94-BD82)/$BE82</f>
        <v>13.761379642655045</v>
      </c>
      <c r="CH94" s="61">
        <f t="shared" ref="CH94" si="1622">+SUM(BV94:CG94)</f>
        <v>261.57159513711264</v>
      </c>
      <c r="CI94" s="53">
        <f t="shared" ref="CI94" si="1623">(H94/H82-1)*100</f>
        <v>263.91786708029451</v>
      </c>
      <c r="CK94" s="61">
        <f t="shared" ref="CK94" si="1624">+BG94/$BS94*$BT94</f>
        <v>99.529510174674627</v>
      </c>
      <c r="CL94" s="61">
        <f t="shared" ref="CL94" si="1625">+BH94/$BS94*$BT94</f>
        <v>4.5225526818112698</v>
      </c>
      <c r="CM94" s="61">
        <f t="shared" ref="CM94" si="1626">+BI94/$BS94*$BT94</f>
        <v>16.293245263525446</v>
      </c>
      <c r="CN94" s="61">
        <f t="shared" ref="CN94" si="1627">+BJ94/$BS94*$BT94</f>
        <v>33.855517505309585</v>
      </c>
      <c r="CO94" s="61">
        <f t="shared" ref="CO94" si="1628">+BK94/$BS94*$BT94</f>
        <v>10.016913827052857</v>
      </c>
      <c r="CP94" s="61">
        <f t="shared" ref="CP94" si="1629">+BL94/$BS94*$BT94</f>
        <v>12.848037692099487</v>
      </c>
      <c r="CQ94" s="61">
        <f t="shared" ref="CQ94" si="1630">+BM94/$BS94*$BT94</f>
        <v>29.772216846973397</v>
      </c>
      <c r="CR94" s="61">
        <f t="shared" ref="CR94" si="1631">+BN94/$BS94*$BT94</f>
        <v>12.131226570944365</v>
      </c>
      <c r="CS94" s="61">
        <f t="shared" ref="CS94" si="1632">+BO94/$BS94*$BT94</f>
        <v>17.852411405410319</v>
      </c>
      <c r="CT94" s="61">
        <f t="shared" ref="CT94" si="1633">+BP94/$BS94*$BT94</f>
        <v>2.7197104049420484</v>
      </c>
      <c r="CU94" s="61">
        <f t="shared" ref="CU94" si="1634">+BQ94/$BS94*$BT94</f>
        <v>11.917052134467657</v>
      </c>
      <c r="CV94" s="61">
        <f t="shared" ref="CV94" si="1635">+BR94/$BS94*$BT94</f>
        <v>10.083711078837108</v>
      </c>
      <c r="CW94" s="61">
        <f t="shared" ref="CW94" si="1636">+SUM(CK94:CV94)</f>
        <v>261.54210558604819</v>
      </c>
      <c r="CX94" s="61"/>
      <c r="CY94" s="61"/>
      <c r="CZ94" s="61">
        <f t="shared" ref="CZ94" si="1637">+BV94/$CH94*$CI94</f>
        <v>47.548618183706587</v>
      </c>
      <c r="DA94" s="61">
        <f t="shared" ref="DA94" si="1638">+BW94/$CH94*$CI94</f>
        <v>3.8529569458336201</v>
      </c>
      <c r="DB94" s="61">
        <f t="shared" ref="DB94" si="1639">+BX94/$CH94*$CI94</f>
        <v>12.919315190400608</v>
      </c>
      <c r="DC94" s="61">
        <f t="shared" ref="DC94" si="1640">+BY94/$CH94*$CI94</f>
        <v>33.971022191671416</v>
      </c>
      <c r="DD94" s="61">
        <f t="shared" ref="DD94" si="1641">+BZ94/$CH94*$CI94</f>
        <v>17.511351967844199</v>
      </c>
      <c r="DE94" s="61">
        <f t="shared" ref="DE94" si="1642">+CA94/$CH94*$CI94</f>
        <v>24.484100007634755</v>
      </c>
      <c r="DF94" s="61">
        <f t="shared" ref="DF94" si="1643">+CB94/$CH94*$CI94</f>
        <v>45.060044362305064</v>
      </c>
      <c r="DG94" s="61">
        <f t="shared" ref="DG94" si="1644">+CC94/$CH94*$CI94</f>
        <v>11.253702797589737</v>
      </c>
      <c r="DH94" s="61">
        <f t="shared" ref="DH94" si="1645">+CD94/$CH94*$CI94</f>
        <v>23.648559545178259</v>
      </c>
      <c r="DI94" s="61">
        <f t="shared" ref="DI94" si="1646">+CE94/$CH94*$CI94</f>
        <v>6.8310463533324679</v>
      </c>
      <c r="DJ94" s="61">
        <f t="shared" ref="DJ94" si="1647">+CF94/$CH94*$CI94</f>
        <v>22.952331645959667</v>
      </c>
      <c r="DK94" s="61">
        <f t="shared" ref="DK94" si="1648">+CG94/$CH94*$CI94</f>
        <v>13.884817888838125</v>
      </c>
      <c r="DL94" s="61">
        <f t="shared" ref="DL94" si="1649">+SUM(CZ94:DK94)</f>
        <v>263.91786708029451</v>
      </c>
      <c r="DM94" s="61">
        <f t="shared" ref="DM94" si="1650">+(H94/H82-1)*100</f>
        <v>263.91786708029451</v>
      </c>
      <c r="DN94" s="61"/>
      <c r="DO94" s="59">
        <f t="shared" ref="DO94" si="1651">+A94</f>
        <v>45474</v>
      </c>
      <c r="DP94" s="61">
        <f t="shared" ref="DP94" si="1652">+CK94-CZ94</f>
        <v>51.98089199096804</v>
      </c>
      <c r="DQ94" s="61">
        <f t="shared" ref="DQ94" si="1653">+CL94-DA94</f>
        <v>0.66959573597764965</v>
      </c>
      <c r="DR94" s="61">
        <f t="shared" ref="DR94" si="1654">+CM94-DB94</f>
        <v>3.3739300731248374</v>
      </c>
      <c r="DS94" s="61">
        <f t="shared" ref="DS94" si="1655">+CN94-DC94</f>
        <v>-0.11550468636183098</v>
      </c>
      <c r="DT94" s="61">
        <f t="shared" ref="DT94" si="1656">+CO94-DD94</f>
        <v>-7.4944381407913419</v>
      </c>
      <c r="DU94" s="61">
        <f t="shared" ref="DU94" si="1657">+CP94-DE94</f>
        <v>-11.636062315535268</v>
      </c>
      <c r="DV94" s="61">
        <f t="shared" ref="DV94" si="1658">+CQ94-DF94</f>
        <v>-15.287827515331667</v>
      </c>
      <c r="DW94" s="61">
        <f t="shared" ref="DW94" si="1659">+CR94-DG94</f>
        <v>0.87752377335462839</v>
      </c>
      <c r="DX94" s="61">
        <f t="shared" ref="DX94" si="1660">+CS94-DH94</f>
        <v>-5.79614813976794</v>
      </c>
      <c r="DY94" s="61">
        <f t="shared" ref="DY94" si="1661">+CT94-DI94</f>
        <v>-4.111335948390419</v>
      </c>
      <c r="DZ94" s="61">
        <f t="shared" ref="DZ94" si="1662">+CU94-DJ94</f>
        <v>-11.035279511492011</v>
      </c>
      <c r="EA94" s="61">
        <f t="shared" ref="EA94" si="1663">+CV94-DK94</f>
        <v>-3.8011068100010164</v>
      </c>
      <c r="EB94" s="61">
        <f t="shared" ref="EB94" si="1664">+CW94-DL94</f>
        <v>-2.3757614942463192</v>
      </c>
      <c r="EC94" s="61"/>
      <c r="ED94" s="79">
        <f>+'Infla Interanual PondENGHO'!CI95</f>
        <v>-2.3757614942462979E-2</v>
      </c>
      <c r="EE94" s="53">
        <f t="shared" ref="EE94" si="1665">+ED94*100</f>
        <v>-2.3757614942462979</v>
      </c>
      <c r="EG94" s="53" t="s">
        <v>98</v>
      </c>
      <c r="EH94" s="53">
        <v>-10.04091700664604</v>
      </c>
    </row>
    <row r="95" spans="1:138" x14ac:dyDescent="0.3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6967.3828125</v>
      </c>
      <c r="E95" s="60">
        <f>+'Indice PondENGHO'!BM94</f>
        <v>6920.37841796875</v>
      </c>
      <c r="F95" s="60">
        <f>+'Indice PondENGHO'!BN94</f>
        <v>6923.7470703125</v>
      </c>
      <c r="G95" s="60">
        <f>+'Indice PondENGHO'!BO94</f>
        <v>6903.92431640625</v>
      </c>
      <c r="H95" s="60">
        <f>+'Indice PondENGHO'!BP94</f>
        <v>6851.23486328125</v>
      </c>
      <c r="I95" s="60">
        <f>+'Indice PondENGHO'!CD94</f>
        <v>6900.7119140625</v>
      </c>
      <c r="K95" s="61">
        <f t="shared" ref="K95" si="1666">100*D$1*(D95-D83)/$I83</f>
        <v>29.065732218073496</v>
      </c>
      <c r="L95" s="61">
        <f t="shared" ref="L95" si="1667">100*E$1*(E95-E83)/$I83</f>
        <v>36.821726550803305</v>
      </c>
      <c r="M95" s="61">
        <f t="shared" ref="M95" si="1668">100*F$1*(F95-F83)/$I83</f>
        <v>41.98090007303653</v>
      </c>
      <c r="N95" s="61">
        <f t="shared" ref="N95" si="1669">100*G$1*(G95-G83)/$I83</f>
        <v>52.834873829858658</v>
      </c>
      <c r="O95" s="61">
        <f t="shared" ref="O95" si="1670">100*H$1*(H95-H83)/$I83</f>
        <v>76.099875766736844</v>
      </c>
      <c r="P95" s="61">
        <f t="shared" ref="P95" si="1671">+SUM(K95:O95)</f>
        <v>236.80310843850884</v>
      </c>
      <c r="Q95" s="61">
        <f t="shared" ref="Q95" si="1672">100*(I95/I83-1)</f>
        <v>236.80332002261139</v>
      </c>
      <c r="S95" s="60">
        <f>+'Indice PondENGHO'!D94</f>
        <v>7577.3876953125</v>
      </c>
      <c r="T95" s="60">
        <f>+'Indice PondENGHO'!P94</f>
        <v>7602.2724609375</v>
      </c>
      <c r="U95" s="60">
        <f>+'Indice PondENGHO'!AB94</f>
        <v>7618.08447265625</v>
      </c>
      <c r="V95" s="60">
        <f>+'Indice PondENGHO'!AN94</f>
        <v>7622.6103515625</v>
      </c>
      <c r="W95" s="60">
        <f>+'Indice PondENGHO'!AZ94</f>
        <v>7625.80029296875</v>
      </c>
      <c r="Y95" s="61">
        <f t="shared" ref="Y95" si="1673">+S$1*(S95-S83)/D83</f>
        <v>87.217362195309221</v>
      </c>
      <c r="Z95" s="61">
        <f t="shared" ref="Z95" si="1674">+T$1*(T95-T83)/E83</f>
        <v>71.62412638790353</v>
      </c>
      <c r="AA95" s="61">
        <f t="shared" ref="AA95" si="1675">+U$1*(U95-U83)/F83</f>
        <v>66.045672227322498</v>
      </c>
      <c r="AB95" s="61">
        <f t="shared" ref="AB95" si="1676">+V$1*(V95-V83)/G83</f>
        <v>55.316442563839821</v>
      </c>
      <c r="AC95" s="61">
        <f t="shared" ref="AC95" si="1677">+W$1*(W95-W83)/H83</f>
        <v>41.659439394292136</v>
      </c>
      <c r="AE95" s="60">
        <f>+'Indice PondENGHO'!D94</f>
        <v>7577.3876953125</v>
      </c>
      <c r="AF95" s="60">
        <f>+'Indice PondENGHO'!E94</f>
        <v>5452.94140625</v>
      </c>
      <c r="AG95" s="60">
        <f>+'Indice PondENGHO'!F94</f>
        <v>5905.86572265625</v>
      </c>
      <c r="AH95" s="60">
        <f>+'Indice PondENGHO'!G94</f>
        <v>6279.48486328125</v>
      </c>
      <c r="AI95" s="60">
        <f>+'Indice PondENGHO'!H94</f>
        <v>6570.56982421875</v>
      </c>
      <c r="AJ95" s="60">
        <f>+'Indice PondENGHO'!I94</f>
        <v>8005.5537109375</v>
      </c>
      <c r="AK95" s="60">
        <f>+'Indice PondENGHO'!J94</f>
        <v>7428.26123046875</v>
      </c>
      <c r="AL95" s="60">
        <f>+'Indice PondENGHO'!K94</f>
        <v>6196.94921875</v>
      </c>
      <c r="AM95" s="60">
        <f>+'Indice PondENGHO'!L94</f>
        <v>6207.4443359375</v>
      </c>
      <c r="AN95" s="60">
        <f>+'Indice PondENGHO'!M94</f>
        <v>4751.16015625</v>
      </c>
      <c r="AO95" s="60">
        <f>+'Indice PondENGHO'!N94</f>
        <v>7408.1943359375</v>
      </c>
      <c r="AP95" s="60">
        <f>+'Indice PondENGHO'!O94</f>
        <v>6768.939453125</v>
      </c>
      <c r="AQ95" s="60">
        <f t="shared" ref="AQ95" si="1678">+D95</f>
        <v>6967.3828125</v>
      </c>
      <c r="AR95" s="60"/>
      <c r="AS95" s="60">
        <f>+'Indice PondENGHO'!AZ94</f>
        <v>7625.80029296875</v>
      </c>
      <c r="AT95" s="60">
        <f>+'Indice PondENGHO'!BA94</f>
        <v>5428.59423828125</v>
      </c>
      <c r="AU95" s="60">
        <f>+'Indice PondENGHO'!BB94</f>
        <v>6075.759765625</v>
      </c>
      <c r="AV95" s="60">
        <f>+'Indice PondENGHO'!BC94</f>
        <v>5899.45068359375</v>
      </c>
      <c r="AW95" s="60">
        <f>+'Indice PondENGHO'!BD94</f>
        <v>6576.447265625</v>
      </c>
      <c r="AX95" s="60">
        <f>+'Indice PondENGHO'!BE94</f>
        <v>7738.90771484375</v>
      </c>
      <c r="AY95" s="60">
        <f>+'Indice PondENGHO'!BF94</f>
        <v>7317.52783203125</v>
      </c>
      <c r="AZ95" s="60">
        <f>+'Indice PondENGHO'!BG94</f>
        <v>6126.2197265625</v>
      </c>
      <c r="BA95" s="60">
        <f>+'Indice PondENGHO'!BH94</f>
        <v>6280.001953125</v>
      </c>
      <c r="BB95" s="60">
        <f>+'Indice PondENGHO'!BI94</f>
        <v>5056.57763671875</v>
      </c>
      <c r="BC95" s="60">
        <f>+'Indice PondENGHO'!BJ94</f>
        <v>7394.83251953125</v>
      </c>
      <c r="BD95" s="60">
        <f>+'Indice PondENGHO'!BK94</f>
        <v>6679.51953125</v>
      </c>
      <c r="BE95" s="60">
        <f t="shared" ref="BE95" si="1679">+H95</f>
        <v>6851.23486328125</v>
      </c>
      <c r="BG95" s="61">
        <f t="shared" ref="BG95" si="1680">+AE$1*(AE95-AE83)/$AQ83</f>
        <v>87.217362195309221</v>
      </c>
      <c r="BH95" s="61">
        <f t="shared" ref="BH95" si="1681">+AF$1*(AF95-AF83)/$AQ83</f>
        <v>4.0289132293885377</v>
      </c>
      <c r="BI95" s="61">
        <f t="shared" ref="BI95" si="1682">+AG$1*(AG95-AG83)/$AQ83</f>
        <v>14.095685781431863</v>
      </c>
      <c r="BJ95" s="61">
        <f t="shared" ref="BJ95" si="1683">+AH$1*(AH95-AH83)/$AQ83</f>
        <v>32.104665218258482</v>
      </c>
      <c r="BK95" s="61">
        <f t="shared" ref="BK95" si="1684">+AI$1*(AI95-AI83)/$AQ83</f>
        <v>8.8332170524228228</v>
      </c>
      <c r="BL95" s="61">
        <f t="shared" ref="BL95" si="1685">+AJ$1*(AJ95-AJ83)/$AQ83</f>
        <v>11.354415436800441</v>
      </c>
      <c r="BM95" s="61">
        <f t="shared" ref="BM95" si="1686">+AK$1*(AK95-AK83)/$AQ83</f>
        <v>26.941219600506482</v>
      </c>
      <c r="BN95" s="61">
        <f t="shared" ref="BN95" si="1687">+AL$1*(AL95-AL83)/$AQ83</f>
        <v>11.311816238178839</v>
      </c>
      <c r="BO95" s="61">
        <f t="shared" ref="BO95" si="1688">+AM$1*(AM95-AM83)/$AQ83</f>
        <v>15.789254036572368</v>
      </c>
      <c r="BP95" s="61">
        <f t="shared" ref="BP95" si="1689">+AN$1*(AN95-AN83)/$AQ83</f>
        <v>2.5364314919076496</v>
      </c>
      <c r="BQ95" s="61">
        <f t="shared" ref="BQ95" si="1690">+AO$1*(AO95-AO83)/$AQ83</f>
        <v>10.711514055718691</v>
      </c>
      <c r="BR95" s="61">
        <f t="shared" ref="BR95" si="1691">+AP$1*(AP95-AP83)/$AQ83</f>
        <v>8.8653898770232615</v>
      </c>
      <c r="BS95" s="61">
        <f t="shared" ref="BS95" si="1692">+SUM(BG95:BR95)</f>
        <v>233.78988421351866</v>
      </c>
      <c r="BT95" s="53">
        <f t="shared" ref="BT95" si="1693">+(D95/D83-1)*100</f>
        <v>233.16502925280577</v>
      </c>
      <c r="BV95" s="61">
        <f t="shared" ref="BV95" si="1694">+AS$1*(AS95-AS83)/$BE83</f>
        <v>41.659439394292136</v>
      </c>
      <c r="BW95" s="61">
        <f t="shared" ref="BW95" si="1695">+AT$1*(AT95-AT83)/$BE83</f>
        <v>3.4486064057189192</v>
      </c>
      <c r="BX95" s="61">
        <f t="shared" ref="BX95" si="1696">+AU$1*(AU95-AU83)/$BE83</f>
        <v>11.203263284212838</v>
      </c>
      <c r="BY95" s="61">
        <f t="shared" ref="BY95" si="1697">+AV$1*(AV95-AV83)/$BE83</f>
        <v>31.80234307386597</v>
      </c>
      <c r="BZ95" s="61">
        <f t="shared" ref="BZ95" si="1698">+AW$1*(AW95-AW83)/$BE83</f>
        <v>15.48690752046566</v>
      </c>
      <c r="CA95" s="61">
        <f t="shared" ref="CA95" si="1699">+AX$1*(AX95-AX83)/$BE83</f>
        <v>21.700959256472363</v>
      </c>
      <c r="CB95" s="61">
        <f t="shared" ref="CB95" si="1700">+AY$1*(AY95-AY83)/$BE83</f>
        <v>41.176503498469685</v>
      </c>
      <c r="CC95" s="61">
        <f t="shared" ref="CC95" si="1701">+AZ$1*(AZ95-AZ83)/$BE83</f>
        <v>10.49144195190715</v>
      </c>
      <c r="CD95" s="61">
        <f t="shared" ref="CD95" si="1702">+BA$1*(BA95-BA83)/$BE83</f>
        <v>20.871912214478517</v>
      </c>
      <c r="CE95" s="61">
        <f t="shared" ref="CE95" si="1703">+BB$1*(BB95-BB83)/$BE83</f>
        <v>6.4048330994097435</v>
      </c>
      <c r="CF95" s="61">
        <f t="shared" ref="CF95" si="1704">+BC$1*(BC95-BC83)/$BE83</f>
        <v>20.647264041439648</v>
      </c>
      <c r="CG95" s="61">
        <f t="shared" ref="CG95" si="1705">+BD$1*(BD95-BD83)/$BE83</f>
        <v>12.294188031599043</v>
      </c>
      <c r="CH95" s="61">
        <f t="shared" ref="CH95" si="1706">+SUM(BV95:CG95)</f>
        <v>237.18766177233172</v>
      </c>
      <c r="CI95" s="53">
        <f t="shared" ref="CI95" si="1707">(H95/H83-1)*100</f>
        <v>238.06690187356975</v>
      </c>
      <c r="CK95" s="61">
        <f t="shared" ref="CK95" si="1708">+BG95/$BS95*$BT95</f>
        <v>86.984254584125068</v>
      </c>
      <c r="CL95" s="61">
        <f t="shared" ref="CL95" si="1709">+BH95/$BS95*$BT95</f>
        <v>4.0181450713643603</v>
      </c>
      <c r="CM95" s="61">
        <f t="shared" ref="CM95" si="1710">+BI95/$BS95*$BT95</f>
        <v>14.058011956429521</v>
      </c>
      <c r="CN95" s="61">
        <f t="shared" ref="CN95" si="1711">+BJ95/$BS95*$BT95</f>
        <v>32.018858429007778</v>
      </c>
      <c r="CO95" s="61">
        <f t="shared" ref="CO95" si="1712">+BK95/$BS95*$BT95</f>
        <v>8.8096083342234532</v>
      </c>
      <c r="CP95" s="61">
        <f t="shared" ref="CP95" si="1713">+BL95/$BS95*$BT95</f>
        <v>11.324068260593277</v>
      </c>
      <c r="CQ95" s="61">
        <f t="shared" ref="CQ95" si="1714">+BM95/$BS95*$BT95</f>
        <v>26.869213256982835</v>
      </c>
      <c r="CR95" s="61">
        <f t="shared" ref="CR95" si="1715">+BN95/$BS95*$BT95</f>
        <v>11.281582917712999</v>
      </c>
      <c r="CS95" s="61">
        <f t="shared" ref="CS95" si="1716">+BO95/$BS95*$BT95</f>
        <v>15.747053777378527</v>
      </c>
      <c r="CT95" s="61">
        <f t="shared" ref="CT95" si="1717">+BP95/$BS95*$BT95</f>
        <v>2.5296523200646992</v>
      </c>
      <c r="CU95" s="61">
        <f t="shared" ref="CU95" si="1718">+BQ95/$BS95*$BT95</f>
        <v>10.682885175059557</v>
      </c>
      <c r="CV95" s="61">
        <f t="shared" ref="CV95" si="1719">+BR95/$BS95*$BT95</f>
        <v>8.8416951698636783</v>
      </c>
      <c r="CW95" s="61">
        <f t="shared" ref="CW95" si="1720">+SUM(CK95:CV95)</f>
        <v>233.16502925280577</v>
      </c>
      <c r="CX95" s="61"/>
      <c r="CY95" s="61"/>
      <c r="CZ95" s="61">
        <f t="shared" ref="CZ95" si="1721">+BV95/$CH95*$CI95</f>
        <v>41.813868378653538</v>
      </c>
      <c r="DA95" s="61">
        <f t="shared" ref="DA95" si="1722">+BW95/$CH95*$CI95</f>
        <v>3.4613901779549505</v>
      </c>
      <c r="DB95" s="61">
        <f t="shared" ref="DB95" si="1723">+BX95/$CH95*$CI95</f>
        <v>11.244793093439013</v>
      </c>
      <c r="DC95" s="61">
        <f t="shared" ref="DC95" si="1724">+BY95/$CH95*$CI95</f>
        <v>31.920232407294751</v>
      </c>
      <c r="DD95" s="61">
        <f t="shared" ref="DD95" si="1725">+BZ95/$CH95*$CI95</f>
        <v>15.544316535902679</v>
      </c>
      <c r="DE95" s="61">
        <f t="shared" ref="DE95" si="1726">+CA95/$CH95*$CI95</f>
        <v>21.781403380214083</v>
      </c>
      <c r="DF95" s="61">
        <f t="shared" ref="DF95" si="1727">+CB95/$CH95*$CI95</f>
        <v>41.329142269112708</v>
      </c>
      <c r="DG95" s="61">
        <f t="shared" ref="DG95" si="1728">+CC95/$CH95*$CI95</f>
        <v>10.530333083153185</v>
      </c>
      <c r="DH95" s="61">
        <f t="shared" ref="DH95" si="1729">+CD95/$CH95*$CI95</f>
        <v>20.949283111730772</v>
      </c>
      <c r="DI95" s="61">
        <f t="shared" ref="DI95" si="1730">+CE95/$CH95*$CI95</f>
        <v>6.4285754225165128</v>
      </c>
      <c r="DJ95" s="61">
        <f t="shared" ref="DJ95" si="1731">+CF95/$CH95*$CI95</f>
        <v>20.723802181705597</v>
      </c>
      <c r="DK95" s="61">
        <f t="shared" ref="DK95" si="1732">+CG95/$CH95*$CI95</f>
        <v>12.339761831891902</v>
      </c>
      <c r="DL95" s="61">
        <f t="shared" ref="DL95" si="1733">+SUM(CZ95:DK95)</f>
        <v>238.06690187356969</v>
      </c>
      <c r="DM95" s="61">
        <f t="shared" ref="DM95" si="1734">+(H95/H83-1)*100</f>
        <v>238.06690187356975</v>
      </c>
      <c r="DN95" s="61"/>
      <c r="DO95" s="59">
        <f t="shared" ref="DO95" si="1735">+A95</f>
        <v>45505</v>
      </c>
      <c r="DP95" s="61">
        <f t="shared" ref="DP95" si="1736">+CK95-CZ95</f>
        <v>45.17038620547153</v>
      </c>
      <c r="DQ95" s="61">
        <f t="shared" ref="DQ95" si="1737">+CL95-DA95</f>
        <v>0.55675489340940976</v>
      </c>
      <c r="DR95" s="61">
        <f t="shared" ref="DR95" si="1738">+CM95-DB95</f>
        <v>2.8132188629905084</v>
      </c>
      <c r="DS95" s="61">
        <f t="shared" ref="DS95" si="1739">+CN95-DC95</f>
        <v>9.8626021713027257E-2</v>
      </c>
      <c r="DT95" s="61">
        <f t="shared" ref="DT95" si="1740">+CO95-DD95</f>
        <v>-6.7347082016792257</v>
      </c>
      <c r="DU95" s="61">
        <f t="shared" ref="DU95" si="1741">+CP95-DE95</f>
        <v>-10.457335119620806</v>
      </c>
      <c r="DV95" s="61">
        <f t="shared" ref="DV95" si="1742">+CQ95-DF95</f>
        <v>-14.459929012129873</v>
      </c>
      <c r="DW95" s="61">
        <f t="shared" ref="DW95" si="1743">+CR95-DG95</f>
        <v>0.75124983455981464</v>
      </c>
      <c r="DX95" s="61">
        <f t="shared" ref="DX95" si="1744">+CS95-DH95</f>
        <v>-5.2022293343522445</v>
      </c>
      <c r="DY95" s="61">
        <f t="shared" ref="DY95" si="1745">+CT95-DI95</f>
        <v>-3.8989231024518136</v>
      </c>
      <c r="DZ95" s="61">
        <f t="shared" ref="DZ95" si="1746">+CU95-DJ95</f>
        <v>-10.04091700664604</v>
      </c>
      <c r="EA95" s="61">
        <f t="shared" ref="EA95" si="1747">+CV95-DK95</f>
        <v>-3.4980666620282239</v>
      </c>
      <c r="EB95" s="61">
        <f t="shared" ref="EB95" si="1748">+CW95-DL95</f>
        <v>-4.9018726207639247</v>
      </c>
      <c r="EC95" s="61"/>
      <c r="ED95" s="79">
        <f>+'Infla Interanual PondENGHO'!CI96</f>
        <v>-4.9018726207640029E-2</v>
      </c>
      <c r="EE95" s="53">
        <f t="shared" ref="EE95" si="1749">+ED95*100</f>
        <v>-4.9018726207640029</v>
      </c>
      <c r="EG95" s="53" t="s">
        <v>92</v>
      </c>
      <c r="EH95" s="53">
        <v>-6.7347082016792257</v>
      </c>
    </row>
    <row r="96" spans="1:138" x14ac:dyDescent="0.3">
      <c r="EG96" s="53" t="s">
        <v>96</v>
      </c>
      <c r="EH96" s="53">
        <v>-5.2022293343522445</v>
      </c>
    </row>
    <row r="97" spans="137:138" x14ac:dyDescent="0.3">
      <c r="EG97" s="53" t="s">
        <v>97</v>
      </c>
      <c r="EH97" s="53">
        <v>-3.8989231024518136</v>
      </c>
    </row>
    <row r="98" spans="137:138" x14ac:dyDescent="0.3">
      <c r="EG98" s="53" t="s">
        <v>99</v>
      </c>
      <c r="EH98" s="53">
        <v>-3.4980666620282239</v>
      </c>
    </row>
    <row r="99" spans="137:138" x14ac:dyDescent="0.3">
      <c r="EG99" s="53" t="s">
        <v>91</v>
      </c>
      <c r="EH99" s="53">
        <v>9.8626021713027257E-2</v>
      </c>
    </row>
    <row r="100" spans="137:138" x14ac:dyDescent="0.3">
      <c r="EG100" s="53" t="s">
        <v>89</v>
      </c>
      <c r="EH100" s="53">
        <v>0.55675489340940976</v>
      </c>
    </row>
    <row r="101" spans="137:138" x14ac:dyDescent="0.3">
      <c r="EG101" s="53" t="s">
        <v>95</v>
      </c>
      <c r="EH101" s="53">
        <v>0.75124983455981464</v>
      </c>
    </row>
    <row r="102" spans="137:138" x14ac:dyDescent="0.3">
      <c r="EG102" s="53" t="s">
        <v>90</v>
      </c>
      <c r="EH102" s="53">
        <v>2.8132188629905084</v>
      </c>
    </row>
    <row r="103" spans="137:138" x14ac:dyDescent="0.3">
      <c r="EG103" s="53" t="s">
        <v>88</v>
      </c>
      <c r="EH103" s="53">
        <v>45.17038620547153</v>
      </c>
    </row>
  </sheetData>
  <autoFilter ref="EG91:EH103" xr:uid="{83CC3609-8CE6-459D-85EC-BE28DB4262FC}">
    <sortState xmlns:xlrd2="http://schemas.microsoft.com/office/spreadsheetml/2017/richdata2" ref="EG92:EH103">
      <sortCondition ref="EH91:EH103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5"/>
  <sheetViews>
    <sheetView zoomScale="101" zoomScaleNormal="85" workbookViewId="0">
      <selection activeCell="I13" sqref="I13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5546875" customWidth="1"/>
    <col min="7" max="7" width="26" customWidth="1"/>
    <col min="11" max="11" width="2" customWidth="1"/>
    <col min="15" max="15" width="42" customWidth="1"/>
    <col min="16" max="16" width="14.5546875" bestFit="1" customWidth="1"/>
    <col min="22" max="22" width="14.5546875" bestFit="1" customWidth="1"/>
  </cols>
  <sheetData>
    <row r="1" spans="2:26" x14ac:dyDescent="0.3">
      <c r="T1" s="87" t="s">
        <v>181</v>
      </c>
    </row>
    <row r="2" spans="2:26" ht="33.6" customHeight="1" x14ac:dyDescent="0.3">
      <c r="B2" s="113" t="s">
        <v>163</v>
      </c>
      <c r="C2" s="113"/>
      <c r="G2" s="85" t="s">
        <v>155</v>
      </c>
      <c r="L2" s="85" t="s">
        <v>162</v>
      </c>
    </row>
    <row r="3" spans="2:26" x14ac:dyDescent="0.3">
      <c r="T3" s="114" t="s">
        <v>173</v>
      </c>
      <c r="U3" s="114"/>
      <c r="V3" s="114"/>
      <c r="W3" s="114"/>
    </row>
    <row r="4" spans="2:26" s="90" customFormat="1" ht="31.35" customHeight="1" x14ac:dyDescent="0.3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3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45505</v>
      </c>
      <c r="G5" t="s">
        <v>159</v>
      </c>
      <c r="H5">
        <v>1</v>
      </c>
      <c r="I5" s="88">
        <f>+VLOOKUP($F5,'Infla Mensual PondENGHO'!$BL:$BQ,H5+1,FALSE)*100</f>
        <v>4.0302499308309425</v>
      </c>
      <c r="J5" s="88">
        <f>+VLOOKUP($F5,'Infla Interanual PondENGHO'!$BL:$BQ,$H5+1,FALSE)*100</f>
        <v>233.16502925280577</v>
      </c>
      <c r="L5" s="53">
        <v>2</v>
      </c>
      <c r="M5" s="59">
        <f>+MAX('Incidencia Interanual'!DO:DO)</f>
        <v>45505</v>
      </c>
      <c r="N5" s="61">
        <f>+VLOOKUP($M5,'Incidencia Interanual'!$DO:$EB,$L5,FALSE)</f>
        <v>45.17038620547153</v>
      </c>
      <c r="O5" s="53" t="str">
        <f>+VLOOKUP("Division",'Incidencia Interanual'!$DO:$EB,$L5,FALSE)</f>
        <v>Alimentos y bebidas no alcohólicas</v>
      </c>
      <c r="P5" s="88">
        <f>+N5</f>
        <v>45.17038620547153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3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45505</v>
      </c>
      <c r="H6">
        <f>+H5+1</f>
        <v>2</v>
      </c>
      <c r="I6" s="88">
        <f>+VLOOKUP($F6,'Infla Mensual PondENGHO'!$BL:$BQ,H6+1,FALSE)*100</f>
        <v>4.0550069020363066</v>
      </c>
      <c r="J6" s="88">
        <f>+VLOOKUP($F6,'Infla Interanual PondENGHO'!$BL:$BQ,$H6+1,FALSE)*100</f>
        <v>235.93293635720977</v>
      </c>
      <c r="L6" s="53">
        <f t="shared" ref="L6:L17" si="0">+L5+1</f>
        <v>3</v>
      </c>
      <c r="M6" s="59">
        <f>+MAX('Incidencia Interanual'!DO:DO)</f>
        <v>45505</v>
      </c>
      <c r="N6" s="61">
        <f>+VLOOKUP(M6,'Incidencia Interanual'!DO:EB,L6,FALSE)</f>
        <v>0.55675489340940976</v>
      </c>
      <c r="O6" s="53" t="str">
        <f>+VLOOKUP("Division",'Incidencia Interanual'!$DO:$EB,$L6,FALSE)</f>
        <v>Bebidas alcohólicas y tabaco</v>
      </c>
      <c r="P6" s="88">
        <f t="shared" ref="P6:P16" si="1">+N6</f>
        <v>0.55675489340940976</v>
      </c>
      <c r="T6" s="84">
        <f>+DATE(Y6,Z6,1)</f>
        <v>45139</v>
      </c>
      <c r="U6" s="36" t="s">
        <v>174</v>
      </c>
      <c r="V6" s="107">
        <f>100*VLOOKUP($T6,'Infla Mensual PondENGHO'!$A$3:'Infla Mensual PondENGHO'!$A$3:$BQ$1000000,COLUMN($BM$1),FALSE)</f>
        <v>12.89094683492722</v>
      </c>
      <c r="Y6">
        <f>+YEAR(M6)-1</f>
        <v>2023</v>
      </c>
      <c r="Z6">
        <f>+MONTH(M6)</f>
        <v>8</v>
      </c>
    </row>
    <row r="7" spans="2:26" x14ac:dyDescent="0.3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45505</v>
      </c>
      <c r="H7">
        <f t="shared" ref="H7:H8" si="2">+H6+1</f>
        <v>3</v>
      </c>
      <c r="I7" s="88">
        <f>+VLOOKUP($F7,'Infla Mensual PondENGHO'!$BL:$BQ,H7+1,FALSE)*100</f>
        <v>4.0223141479852842</v>
      </c>
      <c r="J7" s="88">
        <f>+VLOOKUP($F7,'Infla Interanual PondENGHO'!$BL:$BQ,$H7+1,FALSE)*100</f>
        <v>236.69215790144779</v>
      </c>
      <c r="L7" s="53">
        <f t="shared" si="0"/>
        <v>4</v>
      </c>
      <c r="M7" s="59">
        <f>+MAX('Incidencia Interanual'!DO:DO)</f>
        <v>45505</v>
      </c>
      <c r="N7" s="61">
        <f>+VLOOKUP(M7,'Incidencia Interanual'!DO:EB,L7,FALSE)</f>
        <v>2.8132188629905084</v>
      </c>
      <c r="O7" s="53" t="str">
        <f>+VLOOKUP("Division",'Incidencia Interanual'!$DO:$EB,$L7,FALSE)</f>
        <v>Prendas de vestir y calzado</v>
      </c>
      <c r="P7" s="88">
        <f t="shared" si="1"/>
        <v>2.8132188629905084</v>
      </c>
      <c r="T7" s="84">
        <f t="shared" ref="T7:T18" si="3">+DATE(Y7,Z7,1)</f>
        <v>45170</v>
      </c>
      <c r="U7" s="36" t="s">
        <v>174</v>
      </c>
      <c r="V7" s="107">
        <f>100*VLOOKUP($T7,'Infla Mensual PondENGHO'!$A$3:'Infla Mensual PondENGHO'!$A$3:$BQ$1000000,COLUMN($BM$1),FALSE)</f>
        <v>12.568217146119265</v>
      </c>
      <c r="Y7">
        <f>+IF(Z6=12,Y6+1,Y6)</f>
        <v>2023</v>
      </c>
      <c r="Z7">
        <f>+IF(Z6=12,1,Z6+1)</f>
        <v>9</v>
      </c>
    </row>
    <row r="8" spans="2:26" x14ac:dyDescent="0.3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45505</v>
      </c>
      <c r="H8">
        <f t="shared" si="2"/>
        <v>4</v>
      </c>
      <c r="I8" s="88">
        <f>+VLOOKUP($F8,'Infla Mensual PondENGHO'!$BL:$BQ,H8+1,FALSE)*100</f>
        <v>4.0788984177828835</v>
      </c>
      <c r="J8" s="88">
        <f>+VLOOKUP($F8,'Infla Interanual PondENGHO'!$BL:$BQ,$H8+1,FALSE)*100</f>
        <v>237.72755965593163</v>
      </c>
      <c r="L8" s="53">
        <f t="shared" si="0"/>
        <v>5</v>
      </c>
      <c r="M8" s="59">
        <f>+MAX('Incidencia Interanual'!DO:DO)</f>
        <v>45505</v>
      </c>
      <c r="N8" s="61">
        <f>+VLOOKUP(M8,'Incidencia Interanual'!DO:EB,L8,FALSE)</f>
        <v>9.8626021713027257E-2</v>
      </c>
      <c r="O8" s="53" t="str">
        <f>+VLOOKUP("Division",'Incidencia Interanual'!$DO:$EB,$L8,FALSE)</f>
        <v>Vivienda, agua, electricidad, gas y otros combustibles</v>
      </c>
      <c r="P8" s="88">
        <f t="shared" si="1"/>
        <v>9.8626021713027257E-2</v>
      </c>
      <c r="T8" s="84">
        <f t="shared" si="3"/>
        <v>45200</v>
      </c>
      <c r="U8" s="36" t="s">
        <v>174</v>
      </c>
      <c r="V8" s="107">
        <f>100*VLOOKUP($T8,'Infla Mensual PondENGHO'!$A$3:'Infla Mensual PondENGHO'!$A$3:$BQ$1000000,COLUMN($BM$1),FALSE)</f>
        <v>7.7262043891683119</v>
      </c>
      <c r="Y8">
        <f t="shared" ref="Y8:Y18" si="4">+IF(Z7=12,Y7+1,Y7)</f>
        <v>2023</v>
      </c>
      <c r="Z8">
        <f t="shared" ref="Z8:Z18" si="5">+IF(Z7=12,1,Z7+1)</f>
        <v>10</v>
      </c>
    </row>
    <row r="9" spans="2:26" x14ac:dyDescent="0.3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45505</v>
      </c>
      <c r="G9" t="s">
        <v>160</v>
      </c>
      <c r="H9">
        <v>5</v>
      </c>
      <c r="I9" s="88">
        <f>+VLOOKUP($F9,'Infla Mensual PondENGHO'!$BL:$BQ,H9+1,FALSE)*100</f>
        <v>4.1170883516405299</v>
      </c>
      <c r="J9" s="88">
        <f>+VLOOKUP($F9,'Infla Interanual PondENGHO'!$BL:$BQ,$H9+1,FALSE)*100</f>
        <v>238.06690187356975</v>
      </c>
      <c r="L9" s="53">
        <f t="shared" si="0"/>
        <v>6</v>
      </c>
      <c r="M9" s="59">
        <f>+MAX('Incidencia Interanual'!DO:DO)</f>
        <v>45505</v>
      </c>
      <c r="N9" s="61">
        <f>+VLOOKUP(M9,'Incidencia Interanual'!DO:EB,L9,FALSE)</f>
        <v>-6.7347082016792257</v>
      </c>
      <c r="O9" s="53" t="str">
        <f>+VLOOKUP("Division",'Incidencia Interanual'!$DO:$EB,$L9,FALSE)</f>
        <v>Equipamiento y mantenimiento del hogar</v>
      </c>
      <c r="P9" s="88">
        <f t="shared" si="1"/>
        <v>-6.7347082016792257</v>
      </c>
      <c r="T9" s="84">
        <f t="shared" si="3"/>
        <v>45231</v>
      </c>
      <c r="U9" s="36" t="s">
        <v>174</v>
      </c>
      <c r="V9" s="107">
        <f>100*VLOOKUP($T9,'Infla Mensual PondENGHO'!$A$3:'Infla Mensual PondENGHO'!$A$3:$BQ$1000000,COLUMN($BM$1),FALSE)</f>
        <v>13.638238283029501</v>
      </c>
      <c r="Y9">
        <f t="shared" si="4"/>
        <v>2023</v>
      </c>
      <c r="Z9">
        <f t="shared" si="5"/>
        <v>11</v>
      </c>
    </row>
    <row r="10" spans="2:26" x14ac:dyDescent="0.3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45505</v>
      </c>
      <c r="N10" s="61">
        <f>+VLOOKUP(M10,'Incidencia Interanual'!DO:EB,L10,FALSE)</f>
        <v>-10.457335119620806</v>
      </c>
      <c r="O10" s="53" t="str">
        <f>+VLOOKUP("Division",'Incidencia Interanual'!$DO:$EB,$L10,FALSE)</f>
        <v>Salud</v>
      </c>
      <c r="P10" s="88">
        <f t="shared" si="1"/>
        <v>-10.457335119620806</v>
      </c>
      <c r="T10" s="84">
        <f t="shared" si="3"/>
        <v>45261</v>
      </c>
      <c r="U10" s="36" t="s">
        <v>174</v>
      </c>
      <c r="V10" s="107">
        <f>100*VLOOKUP($T10,'Infla Mensual PondENGHO'!$A$3:'Infla Mensual PondENGHO'!$A$3:$BQ$1000000,COLUMN($BM$1),FALSE)</f>
        <v>26.265326067140226</v>
      </c>
      <c r="Y10">
        <f t="shared" si="4"/>
        <v>2023</v>
      </c>
      <c r="Z10">
        <f t="shared" si="5"/>
        <v>12</v>
      </c>
    </row>
    <row r="11" spans="2:26" x14ac:dyDescent="0.3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-8.6838420809587369E-2</v>
      </c>
      <c r="J11" s="88">
        <f t="shared" ref="J11" si="6">+J5-J9</f>
        <v>-4.9018726207639816</v>
      </c>
      <c r="L11" s="53">
        <f t="shared" si="0"/>
        <v>8</v>
      </c>
      <c r="M11" s="59">
        <f>+MAX('Incidencia Interanual'!DO:DO)</f>
        <v>45505</v>
      </c>
      <c r="N11" s="61">
        <f>+VLOOKUP(M11,'Incidencia Interanual'!DO:EB,L11,FALSE)</f>
        <v>-14.459929012129873</v>
      </c>
      <c r="O11" s="53" t="str">
        <f>+VLOOKUP("Division",'Incidencia Interanual'!$DO:$EB,$L11,FALSE)</f>
        <v>Transporte</v>
      </c>
      <c r="P11" s="88">
        <f t="shared" si="1"/>
        <v>-14.459929012129873</v>
      </c>
      <c r="T11" s="84">
        <f t="shared" si="3"/>
        <v>45292</v>
      </c>
      <c r="U11" s="36" t="s">
        <v>174</v>
      </c>
      <c r="V11" s="107">
        <f>100*VLOOKUP($T11,'Infla Mensual PondENGHO'!$A$3:'Infla Mensual PondENGHO'!$A$3:$BQ$1000000,COLUMN($BM$1),FALSE)</f>
        <v>20.604826075433856</v>
      </c>
      <c r="Y11">
        <f t="shared" si="4"/>
        <v>2024</v>
      </c>
      <c r="Z11">
        <f t="shared" si="5"/>
        <v>1</v>
      </c>
    </row>
    <row r="12" spans="2:26" x14ac:dyDescent="0.3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45505</v>
      </c>
      <c r="N12" s="61">
        <f>+VLOOKUP(M12,'Incidencia Interanual'!DO:EB,L12,FALSE)</f>
        <v>0.75124983455981464</v>
      </c>
      <c r="O12" s="53" t="str">
        <f>+VLOOKUP("Division",'Incidencia Interanual'!$DO:$EB,$L12,FALSE)</f>
        <v>Comunicación</v>
      </c>
      <c r="P12" s="88">
        <f t="shared" si="1"/>
        <v>0.75124983455981464</v>
      </c>
      <c r="T12" s="84">
        <f t="shared" si="3"/>
        <v>45323</v>
      </c>
      <c r="U12" s="36" t="s">
        <v>174</v>
      </c>
      <c r="V12" s="107">
        <f>100*VLOOKUP($T12,'Infla Mensual PondENGHO'!$A$3:'Infla Mensual PondENGHO'!$A$3:$BQ$1000000,COLUMN($BM$1),FALSE)</f>
        <v>12.518426483712307</v>
      </c>
      <c r="Y12">
        <f t="shared" si="4"/>
        <v>2024</v>
      </c>
      <c r="Z12">
        <f t="shared" si="5"/>
        <v>2</v>
      </c>
    </row>
    <row r="13" spans="2:26" x14ac:dyDescent="0.3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45505</v>
      </c>
      <c r="N13" s="61">
        <f>+VLOOKUP(M13,'Incidencia Interanual'!DO:EB,L13,FALSE)</f>
        <v>-5.2022293343522445</v>
      </c>
      <c r="O13" s="53" t="str">
        <f>+VLOOKUP("Division",'Incidencia Interanual'!$DO:$EB,$L13,FALSE)</f>
        <v>Recreación y cultura</v>
      </c>
      <c r="P13" s="88">
        <f t="shared" si="1"/>
        <v>-5.2022293343522445</v>
      </c>
      <c r="T13" s="84">
        <f t="shared" si="3"/>
        <v>45352</v>
      </c>
      <c r="U13" s="36" t="s">
        <v>174</v>
      </c>
      <c r="V13" s="107">
        <f>100*VLOOKUP($T13,'Infla Mensual PondENGHO'!$A$3:'Infla Mensual PondENGHO'!$A$3:$BQ$1000000,COLUMN($BM$1),FALSE)</f>
        <v>9.6326392901241462</v>
      </c>
      <c r="Y13">
        <f t="shared" si="4"/>
        <v>2024</v>
      </c>
      <c r="Z13">
        <f t="shared" si="5"/>
        <v>3</v>
      </c>
    </row>
    <row r="14" spans="2:26" x14ac:dyDescent="0.3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45505</v>
      </c>
      <c r="N14" s="61">
        <f>+VLOOKUP(M14,'Incidencia Interanual'!DO:EB,L14,FALSE)</f>
        <v>-3.8989231024518136</v>
      </c>
      <c r="O14" s="53" t="str">
        <f>+VLOOKUP("Division",'Incidencia Interanual'!$DO:$EB,$L14,FALSE)</f>
        <v>Educación</v>
      </c>
      <c r="P14" s="88">
        <f t="shared" si="1"/>
        <v>-3.8989231024518136</v>
      </c>
      <c r="T14" s="84">
        <f t="shared" si="3"/>
        <v>45383</v>
      </c>
      <c r="U14" s="36" t="s">
        <v>174</v>
      </c>
      <c r="V14" s="107">
        <f>100*VLOOKUP($T14,'Infla Mensual PondENGHO'!$A$3:'Infla Mensual PondENGHO'!$A$3:$BQ$1000000,COLUMN($BM$1),FALSE)</f>
        <v>8.3682037427066582</v>
      </c>
      <c r="Y14">
        <f t="shared" si="4"/>
        <v>2024</v>
      </c>
      <c r="Z14">
        <f t="shared" si="5"/>
        <v>4</v>
      </c>
    </row>
    <row r="15" spans="2:26" x14ac:dyDescent="0.3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45505</v>
      </c>
      <c r="N15" s="61">
        <f>+VLOOKUP(M15,'Incidencia Interanual'!DO:EB,L15,FALSE)</f>
        <v>-10.04091700664604</v>
      </c>
      <c r="O15" s="53" t="str">
        <f>+VLOOKUP("Division",'Incidencia Interanual'!$DO:$EB,$L15,FALSE)</f>
        <v>Restaurantes y hoteles</v>
      </c>
      <c r="P15" s="88">
        <f t="shared" si="1"/>
        <v>-10.04091700664604</v>
      </c>
      <c r="T15" s="84">
        <f t="shared" si="3"/>
        <v>45413</v>
      </c>
      <c r="U15" s="36" t="s">
        <v>174</v>
      </c>
      <c r="V15" s="107">
        <f>100*VLOOKUP($T15,'Infla Mensual PondENGHO'!$A$3:'Infla Mensual PondENGHO'!$A$3:$BQ$1000000,COLUMN($BM$1),FALSE)</f>
        <v>4.754241981505114</v>
      </c>
      <c r="Y15">
        <f t="shared" si="4"/>
        <v>2024</v>
      </c>
      <c r="Z15">
        <f t="shared" si="5"/>
        <v>5</v>
      </c>
    </row>
    <row r="16" spans="2:26" x14ac:dyDescent="0.3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45505</v>
      </c>
      <c r="N16" s="61">
        <f>+VLOOKUP(M16,'Incidencia Interanual'!DO:EB,L16,FALSE)</f>
        <v>-3.4980666620282239</v>
      </c>
      <c r="O16" s="53" t="str">
        <f>+VLOOKUP("Division",'Incidencia Interanual'!$DO:$EB,$L16,FALSE)</f>
        <v>Bienes y servicios varios</v>
      </c>
      <c r="P16" s="88">
        <f t="shared" si="1"/>
        <v>-3.4980666620282239</v>
      </c>
      <c r="T16" s="84">
        <f t="shared" si="3"/>
        <v>45444</v>
      </c>
      <c r="U16" s="36" t="s">
        <v>174</v>
      </c>
      <c r="V16" s="107">
        <f>100*VLOOKUP($T16,'Infla Mensual PondENGHO'!$A$3:'Infla Mensual PondENGHO'!$A$3:$BQ$1000000,COLUMN($BM$1),FALSE)</f>
        <v>4.6856753036191412</v>
      </c>
      <c r="Y16">
        <f t="shared" si="4"/>
        <v>2024</v>
      </c>
      <c r="Z16">
        <f t="shared" si="5"/>
        <v>6</v>
      </c>
    </row>
    <row r="17" spans="2:26" x14ac:dyDescent="0.3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45505</v>
      </c>
      <c r="N17" s="61">
        <f>+VLOOKUP(M17,'Incidencia Interanual'!DO:EB,L17,FALSE)</f>
        <v>-4.9018726207639247</v>
      </c>
      <c r="O17" s="53" t="str">
        <f>+VLOOKUP("Division",'Incidencia Interanual'!$DO:$EB,$L17,FALSE)</f>
        <v>Nivel general</v>
      </c>
      <c r="P17" s="88">
        <f>+MAX(P5:P16)+99999</f>
        <v>100044.17038620547</v>
      </c>
      <c r="T17" s="84">
        <f t="shared" si="3"/>
        <v>45474</v>
      </c>
      <c r="U17" s="36" t="s">
        <v>174</v>
      </c>
      <c r="V17" s="107">
        <f>100*VLOOKUP($T17,'Infla Mensual PondENGHO'!$A$3:'Infla Mensual PondENGHO'!$A$3:$BQ$1000000,COLUMN($BM$1),FALSE)</f>
        <v>4.1034364908771437</v>
      </c>
      <c r="Y17">
        <f t="shared" si="4"/>
        <v>2024</v>
      </c>
      <c r="Z17">
        <f t="shared" si="5"/>
        <v>7</v>
      </c>
    </row>
    <row r="18" spans="2:26" x14ac:dyDescent="0.3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45505</v>
      </c>
      <c r="U18" s="36" t="s">
        <v>174</v>
      </c>
      <c r="V18" s="107">
        <f>100*VLOOKUP($T18,'Infla Mensual PondENGHO'!$A$3:'Infla Mensual PondENGHO'!$A$3:$BQ$1000000,COLUMN($BM$1),FALSE)</f>
        <v>4.0302499308309425</v>
      </c>
      <c r="Y18">
        <f t="shared" si="4"/>
        <v>2024</v>
      </c>
      <c r="Z18">
        <f t="shared" si="5"/>
        <v>8</v>
      </c>
    </row>
    <row r="19" spans="2:26" x14ac:dyDescent="0.3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45139</v>
      </c>
      <c r="U19" s="36" t="s">
        <v>177</v>
      </c>
      <c r="V19" s="107">
        <f>100*VLOOKUP($T19,'Infla Mensual PondENGHO'!$A$3:'Infla Mensual PondENGHO'!$A$3:$BQ$1000000,COLUMN($BN$1),FALSE)</f>
        <v>12.474611267048985</v>
      </c>
    </row>
    <row r="20" spans="2:26" x14ac:dyDescent="0.3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45170</v>
      </c>
      <c r="U20" s="36" t="s">
        <v>177</v>
      </c>
      <c r="V20" s="107">
        <f>100*VLOOKUP($T20,'Infla Mensual PondENGHO'!$A$3:'Infla Mensual PondENGHO'!$A$3:$BQ$1000000,COLUMN($BN$1),FALSE)</f>
        <v>12.342066294499077</v>
      </c>
    </row>
    <row r="21" spans="2:26" x14ac:dyDescent="0.3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45200</v>
      </c>
      <c r="U21" s="36" t="s">
        <v>177</v>
      </c>
      <c r="V21" s="107">
        <f>100*VLOOKUP($T21,'Infla Mensual PondENGHO'!$A$3:'Infla Mensual PondENGHO'!$A$3:$BQ$1000000,COLUMN($BN$1),FALSE)</f>
        <v>7.8880217077648584</v>
      </c>
    </row>
    <row r="22" spans="2:26" x14ac:dyDescent="0.3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45231</v>
      </c>
      <c r="U22" s="36" t="s">
        <v>177</v>
      </c>
      <c r="V22" s="107">
        <f>100*VLOOKUP($T22,'Infla Mensual PondENGHO'!$A$3:'Infla Mensual PondENGHO'!$A$3:$BQ$1000000,COLUMN($BN$1),FALSE)</f>
        <v>13.436359526075204</v>
      </c>
    </row>
    <row r="23" spans="2:26" x14ac:dyDescent="0.3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45261</v>
      </c>
      <c r="U23" s="36" t="s">
        <v>177</v>
      </c>
      <c r="V23" s="107">
        <f>100*VLOOKUP($T23,'Infla Mensual PondENGHO'!$A$3:'Infla Mensual PondENGHO'!$A$3:$BQ$1000000,COLUMN($BN$1),FALSE)</f>
        <v>25.994678680994877</v>
      </c>
    </row>
    <row r="24" spans="2:26" x14ac:dyDescent="0.3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45292</v>
      </c>
      <c r="U24" s="36" t="s">
        <v>177</v>
      </c>
      <c r="V24" s="107">
        <f>100*VLOOKUP($T24,'Infla Mensual PondENGHO'!$A$3:'Infla Mensual PondENGHO'!$A$3:$BQ$1000000,COLUMN($BN$1),FALSE)</f>
        <v>20.723249806440712</v>
      </c>
    </row>
    <row r="25" spans="2:26" x14ac:dyDescent="0.3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45323</v>
      </c>
      <c r="U25" s="36" t="s">
        <v>177</v>
      </c>
      <c r="V25" s="107">
        <f>100*VLOOKUP($T25,'Infla Mensual PondENGHO'!$A$3:'Infla Mensual PondENGHO'!$A$3:$BQ$1000000,COLUMN($BN$1),FALSE)</f>
        <v>13.120897105759477</v>
      </c>
    </row>
    <row r="26" spans="2:26" x14ac:dyDescent="0.3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45352</v>
      </c>
      <c r="U26" s="36" t="s">
        <v>177</v>
      </c>
      <c r="V26" s="107">
        <f>100*VLOOKUP($T26,'Infla Mensual PondENGHO'!$A$3:'Infla Mensual PondENGHO'!$A$3:$BQ$1000000,COLUMN($BN$1),FALSE)</f>
        <v>9.9701804542405839</v>
      </c>
    </row>
    <row r="27" spans="2:26" x14ac:dyDescent="0.3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45383</v>
      </c>
      <c r="U27" s="36" t="s">
        <v>177</v>
      </c>
      <c r="V27" s="107">
        <f>100*VLOOKUP($T27,'Infla Mensual PondENGHO'!$A$3:'Infla Mensual PondENGHO'!$A$3:$BQ$1000000,COLUMN($BN$1),FALSE)</f>
        <v>8.6302897757939423</v>
      </c>
    </row>
    <row r="28" spans="2:26" x14ac:dyDescent="0.3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45413</v>
      </c>
      <c r="U28" s="36" t="s">
        <v>177</v>
      </c>
      <c r="V28" s="107">
        <f>100*VLOOKUP($T28,'Infla Mensual PondENGHO'!$A$3:'Infla Mensual PondENGHO'!$A$3:$BQ$1000000,COLUMN($BN$1),FALSE)</f>
        <v>4.7368963567090638</v>
      </c>
    </row>
    <row r="29" spans="2:26" x14ac:dyDescent="0.3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45444</v>
      </c>
      <c r="U29" s="36" t="s">
        <v>177</v>
      </c>
      <c r="V29" s="107">
        <f>100*VLOOKUP($T29,'Infla Mensual PondENGHO'!$A$3:'Infla Mensual PondENGHO'!$A$3:$BQ$1000000,COLUMN($BN$1),FALSE)</f>
        <v>4.7383046249621863</v>
      </c>
    </row>
    <row r="30" spans="2:26" x14ac:dyDescent="0.3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45474</v>
      </c>
      <c r="U30" s="36" t="s">
        <v>177</v>
      </c>
      <c r="V30" s="107">
        <f>100*VLOOKUP($T30,'Infla Mensual PondENGHO'!$A$3:'Infla Mensual PondENGHO'!$A$3:$BQ$1000000,COLUMN($BN$1),FALSE)</f>
        <v>4.1368911364718652</v>
      </c>
    </row>
    <row r="31" spans="2:26" x14ac:dyDescent="0.3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45505</v>
      </c>
      <c r="U31" s="36" t="s">
        <v>177</v>
      </c>
      <c r="V31" s="107">
        <f>100*VLOOKUP($T31,'Infla Mensual PondENGHO'!$A$3:'Infla Mensual PondENGHO'!$A$3:$BQ$1000000,COLUMN($BN$1),FALSE)</f>
        <v>4.0550069020363066</v>
      </c>
    </row>
    <row r="32" spans="2:26" x14ac:dyDescent="0.3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45139</v>
      </c>
      <c r="U32" s="36" t="s">
        <v>178</v>
      </c>
      <c r="V32" s="107">
        <f>100*VLOOKUP($T32,'Infla Mensual PondENGHO'!$A$3:'Infla Mensual PondENGHO'!$A$3:$BQ$1000000,COLUMN($BO$1),FALSE)</f>
        <v>12.371162284175963</v>
      </c>
    </row>
    <row r="33" spans="2:22" x14ac:dyDescent="0.3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45170</v>
      </c>
      <c r="U33" s="36" t="s">
        <v>178</v>
      </c>
      <c r="V33" s="107">
        <f>100*VLOOKUP($T33,'Infla Mensual PondENGHO'!$A$3:'Infla Mensual PondENGHO'!$A$3:$BQ$1000000,COLUMN($BO$1),FALSE)</f>
        <v>12.279969217713438</v>
      </c>
    </row>
    <row r="34" spans="2:22" x14ac:dyDescent="0.3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45200</v>
      </c>
      <c r="U34" s="36" t="s">
        <v>178</v>
      </c>
      <c r="V34" s="107">
        <f>100*VLOOKUP($T34,'Infla Mensual PondENGHO'!$A$3:'Infla Mensual PondENGHO'!$A$3:$BQ$1000000,COLUMN($BO$1),FALSE)</f>
        <v>7.9280172047813346</v>
      </c>
    </row>
    <row r="35" spans="2:22" x14ac:dyDescent="0.3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45231</v>
      </c>
      <c r="U35" s="36" t="s">
        <v>178</v>
      </c>
      <c r="V35" s="107">
        <f>100*VLOOKUP($T35,'Infla Mensual PondENGHO'!$A$3:'Infla Mensual PondENGHO'!$A$3:$BQ$1000000,COLUMN($BO$1),FALSE)</f>
        <v>13.453232257809788</v>
      </c>
    </row>
    <row r="36" spans="2:22" x14ac:dyDescent="0.3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45261</v>
      </c>
      <c r="U36" s="36" t="s">
        <v>178</v>
      </c>
      <c r="V36" s="107">
        <f>100*VLOOKUP($T36,'Infla Mensual PondENGHO'!$A$3:'Infla Mensual PondENGHO'!$A$3:$BQ$1000000,COLUMN($BO$1),FALSE)</f>
        <v>25.953009172006535</v>
      </c>
    </row>
    <row r="37" spans="2:22" x14ac:dyDescent="0.3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45292</v>
      </c>
      <c r="U37" s="36" t="s">
        <v>178</v>
      </c>
      <c r="V37" s="107">
        <f>100*VLOOKUP($T37,'Infla Mensual PondENGHO'!$A$3:'Infla Mensual PondENGHO'!$A$3:$BQ$1000000,COLUMN($BO$1),FALSE)</f>
        <v>20.71447880824855</v>
      </c>
    </row>
    <row r="38" spans="2:22" x14ac:dyDescent="0.3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45323</v>
      </c>
      <c r="U38" s="36" t="s">
        <v>178</v>
      </c>
      <c r="V38" s="107">
        <f>100*VLOOKUP($T38,'Infla Mensual PondENGHO'!$A$3:'Infla Mensual PondENGHO'!$A$3:$BQ$1000000,COLUMN($BO$1),FALSE)</f>
        <v>13.149545264643425</v>
      </c>
    </row>
    <row r="39" spans="2:22" x14ac:dyDescent="0.3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45352</v>
      </c>
      <c r="U39" s="36" t="s">
        <v>178</v>
      </c>
      <c r="V39" s="107">
        <f>100*VLOOKUP($T39,'Infla Mensual PondENGHO'!$A$3:'Infla Mensual PondENGHO'!$A$3:$BQ$1000000,COLUMN($BO$1),FALSE)</f>
        <v>10.147699883538275</v>
      </c>
    </row>
    <row r="40" spans="2:22" x14ac:dyDescent="0.3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45383</v>
      </c>
      <c r="U40" s="36" t="s">
        <v>178</v>
      </c>
      <c r="V40" s="107">
        <f>100*VLOOKUP($T40,'Infla Mensual PondENGHO'!$A$3:'Infla Mensual PondENGHO'!$A$3:$BQ$1000000,COLUMN($BO$1),FALSE)</f>
        <v>8.7554218460784927</v>
      </c>
    </row>
    <row r="41" spans="2:22" x14ac:dyDescent="0.3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45413</v>
      </c>
      <c r="U41" s="36" t="s">
        <v>178</v>
      </c>
      <c r="V41" s="107">
        <f>100*VLOOKUP($T41,'Infla Mensual PondENGHO'!$A$3:'Infla Mensual PondENGHO'!$A$3:$BQ$1000000,COLUMN($BO$1),FALSE)</f>
        <v>4.659466729061057</v>
      </c>
    </row>
    <row r="42" spans="2:22" x14ac:dyDescent="0.3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45444</v>
      </c>
      <c r="U42" s="36" t="s">
        <v>178</v>
      </c>
      <c r="V42" s="107">
        <f>100*VLOOKUP($T42,'Infla Mensual PondENGHO'!$A$3:'Infla Mensual PondENGHO'!$A$3:$BQ$1000000,COLUMN($BO$1),FALSE)</f>
        <v>4.7776965665590643</v>
      </c>
    </row>
    <row r="43" spans="2:22" x14ac:dyDescent="0.3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45474</v>
      </c>
      <c r="U43" s="36" t="s">
        <v>178</v>
      </c>
      <c r="V43" s="107">
        <f>100*VLOOKUP($T43,'Infla Mensual PondENGHO'!$A$3:'Infla Mensual PondENGHO'!$A$3:$BQ$1000000,COLUMN($BO$1),FALSE)</f>
        <v>4.173845168129775</v>
      </c>
    </row>
    <row r="44" spans="2:22" x14ac:dyDescent="0.3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45505</v>
      </c>
      <c r="U44" s="36" t="s">
        <v>178</v>
      </c>
      <c r="V44" s="107">
        <f>100*VLOOKUP($T44,'Infla Mensual PondENGHO'!$A$3:'Infla Mensual PondENGHO'!$A$3:$BQ$1000000,COLUMN($BO$1),FALSE)</f>
        <v>4.0223141479852842</v>
      </c>
    </row>
    <row r="45" spans="2:22" x14ac:dyDescent="0.3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45139</v>
      </c>
      <c r="U45" s="36" t="s">
        <v>179</v>
      </c>
      <c r="V45" s="107">
        <f>100*VLOOKUP($T45,'Infla Mensual PondENGHO'!$A$3:'Infla Mensual PondENGHO'!$A$3:$BQ$1000000,COLUMN($BP$1),FALSE)</f>
        <v>12.20725901165174</v>
      </c>
    </row>
    <row r="46" spans="2:22" x14ac:dyDescent="0.3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45170</v>
      </c>
      <c r="U46" s="36" t="s">
        <v>179</v>
      </c>
      <c r="V46" s="107">
        <f>100*VLOOKUP($T46,'Infla Mensual PondENGHO'!$A$3:'Infla Mensual PondENGHO'!$A$3:$BQ$1000000,COLUMN($BP$1),FALSE)</f>
        <v>12.14203858363414</v>
      </c>
    </row>
    <row r="47" spans="2:22" x14ac:dyDescent="0.3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45200</v>
      </c>
      <c r="U47" s="36" t="s">
        <v>179</v>
      </c>
      <c r="V47" s="107">
        <f>100*VLOOKUP($T47,'Infla Mensual PondENGHO'!$A$3:'Infla Mensual PondENGHO'!$A$3:$BQ$1000000,COLUMN($BP$1),FALSE)</f>
        <v>7.9688309718787265</v>
      </c>
    </row>
    <row r="48" spans="2:22" x14ac:dyDescent="0.3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45231</v>
      </c>
      <c r="U48" s="36" t="s">
        <v>179</v>
      </c>
      <c r="V48" s="107">
        <f>100*VLOOKUP($T48,'Infla Mensual PondENGHO'!$A$3:'Infla Mensual PondENGHO'!$A$3:$BQ$1000000,COLUMN($BP$1),FALSE)</f>
        <v>13.289864939109863</v>
      </c>
    </row>
    <row r="49" spans="2:22" x14ac:dyDescent="0.3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45261</v>
      </c>
      <c r="U49" s="36" t="s">
        <v>179</v>
      </c>
      <c r="V49" s="107">
        <f>100*VLOOKUP($T49,'Infla Mensual PondENGHO'!$A$3:'Infla Mensual PondENGHO'!$A$3:$BQ$1000000,COLUMN($BP$1),FALSE)</f>
        <v>25.934546829884432</v>
      </c>
    </row>
    <row r="50" spans="2:22" x14ac:dyDescent="0.3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45292</v>
      </c>
      <c r="U50" s="36" t="s">
        <v>179</v>
      </c>
      <c r="V50" s="107">
        <f>100*VLOOKUP($T50,'Infla Mensual PondENGHO'!$A$3:'Infla Mensual PondENGHO'!$A$3:$BQ$1000000,COLUMN($BP$1),FALSE)</f>
        <v>20.922035535083761</v>
      </c>
    </row>
    <row r="51" spans="2:22" x14ac:dyDescent="0.3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45323</v>
      </c>
      <c r="U51" s="36" t="s">
        <v>179</v>
      </c>
      <c r="V51" s="107">
        <f>100*VLOOKUP($T51,'Infla Mensual PondENGHO'!$A$3:'Infla Mensual PondENGHO'!$A$3:$BQ$1000000,COLUMN($BP$1),FALSE)</f>
        <v>13.528764885807099</v>
      </c>
    </row>
    <row r="52" spans="2:22" x14ac:dyDescent="0.3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45352</v>
      </c>
      <c r="U52" s="36" t="s">
        <v>179</v>
      </c>
      <c r="V52" s="107">
        <f>100*VLOOKUP($T52,'Infla Mensual PondENGHO'!$A$3:'Infla Mensual PondENGHO'!$A$3:$BQ$1000000,COLUMN($BP$1),FALSE)</f>
        <v>10.230300925508583</v>
      </c>
    </row>
    <row r="53" spans="2:22" x14ac:dyDescent="0.3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45383</v>
      </c>
      <c r="U53" s="36" t="s">
        <v>179</v>
      </c>
      <c r="V53" s="107">
        <f>100*VLOOKUP($T53,'Infla Mensual PondENGHO'!$A$3:'Infla Mensual PondENGHO'!$A$3:$BQ$1000000,COLUMN($BP$1),FALSE)</f>
        <v>8.7423906678047114</v>
      </c>
    </row>
    <row r="54" spans="2:22" x14ac:dyDescent="0.3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45413</v>
      </c>
      <c r="U54" s="36" t="s">
        <v>179</v>
      </c>
      <c r="V54" s="107">
        <f>100*VLOOKUP($T54,'Infla Mensual PondENGHO'!$A$3:'Infla Mensual PondENGHO'!$A$3:$BQ$1000000,COLUMN($BP$1),FALSE)</f>
        <v>4.5583013541945716</v>
      </c>
    </row>
    <row r="55" spans="2:22" x14ac:dyDescent="0.3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45444</v>
      </c>
      <c r="U55" s="36" t="s">
        <v>179</v>
      </c>
      <c r="V55" s="107">
        <f>100*VLOOKUP($T55,'Infla Mensual PondENGHO'!$A$3:'Infla Mensual PondENGHO'!$A$3:$BQ$1000000,COLUMN($BP$1),FALSE)</f>
        <v>4.7840113128473805</v>
      </c>
    </row>
    <row r="56" spans="2:22" x14ac:dyDescent="0.3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45474</v>
      </c>
      <c r="U56" s="36" t="s">
        <v>179</v>
      </c>
      <c r="V56" s="107">
        <f>100*VLOOKUP($T56,'Infla Mensual PondENGHO'!$A$3:'Infla Mensual PondENGHO'!$A$3:$BQ$1000000,COLUMN($BP$1),FALSE)</f>
        <v>4.1924512378051393</v>
      </c>
    </row>
    <row r="57" spans="2:22" x14ac:dyDescent="0.3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45505</v>
      </c>
      <c r="U57" s="36" t="s">
        <v>179</v>
      </c>
      <c r="V57" s="107">
        <f>100*VLOOKUP($T57,'Infla Mensual PondENGHO'!$A$3:'Infla Mensual PondENGHO'!$A$3:$BQ$1000000,COLUMN($BP$1),FALSE)</f>
        <v>4.0788984177828835</v>
      </c>
    </row>
    <row r="58" spans="2:22" x14ac:dyDescent="0.3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45139</v>
      </c>
      <c r="U58" s="36" t="s">
        <v>180</v>
      </c>
      <c r="V58" s="107">
        <f>100*VLOOKUP($T58,'Infla Mensual PondENGHO'!$A$3:'Infla Mensual PondENGHO'!$A$3:$BQ$1000000,COLUMN($BQ$1),FALSE)</f>
        <v>12.078610800266155</v>
      </c>
    </row>
    <row r="59" spans="2:22" x14ac:dyDescent="0.3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45170</v>
      </c>
      <c r="U59" s="36" t="s">
        <v>180</v>
      </c>
      <c r="V59" s="107">
        <f>100*VLOOKUP($T59,'Infla Mensual PondENGHO'!$A$3:'Infla Mensual PondENGHO'!$A$3:$BQ$1000000,COLUMN($BQ$1),FALSE)</f>
        <v>11.95116540416581</v>
      </c>
    </row>
    <row r="60" spans="2:22" x14ac:dyDescent="0.3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45200</v>
      </c>
      <c r="U60" s="36" t="s">
        <v>180</v>
      </c>
      <c r="V60" s="107">
        <f>100*VLOOKUP($T60,'Infla Mensual PondENGHO'!$A$3:'Infla Mensual PondENGHO'!$A$3:$BQ$1000000,COLUMN($BQ$1),FALSE)</f>
        <v>8.0848382783769388</v>
      </c>
    </row>
    <row r="61" spans="2:22" x14ac:dyDescent="0.3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45231</v>
      </c>
      <c r="U61" s="36" t="s">
        <v>180</v>
      </c>
      <c r="V61" s="107">
        <f>100*VLOOKUP($T61,'Infla Mensual PondENGHO'!$A$3:'Infla Mensual PondENGHO'!$A$3:$BQ$1000000,COLUMN($BQ$1),FALSE)</f>
        <v>13.136529116970564</v>
      </c>
    </row>
    <row r="62" spans="2:22" x14ac:dyDescent="0.3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45261</v>
      </c>
      <c r="U62" s="36" t="s">
        <v>180</v>
      </c>
      <c r="V62" s="107">
        <f>100*VLOOKUP($T62,'Infla Mensual PondENGHO'!$A$3:'Infla Mensual PondENGHO'!$A$3:$BQ$1000000,COLUMN($BQ$1),FALSE)</f>
        <v>25.718817409963201</v>
      </c>
    </row>
    <row r="63" spans="2:22" x14ac:dyDescent="0.3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45292</v>
      </c>
      <c r="U63" s="36" t="s">
        <v>180</v>
      </c>
      <c r="V63" s="107">
        <f>100*VLOOKUP($T63,'Infla Mensual PondENGHO'!$A$3:'Infla Mensual PondENGHO'!$A$3:$BQ$1000000,COLUMN($BQ$1),FALSE)</f>
        <v>20.948348344816981</v>
      </c>
    </row>
    <row r="64" spans="2:22" x14ac:dyDescent="0.3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45323</v>
      </c>
      <c r="U64" s="36" t="s">
        <v>180</v>
      </c>
      <c r="V64" s="107">
        <f>100*VLOOKUP($T64,'Infla Mensual PondENGHO'!$A$3:'Infla Mensual PondENGHO'!$A$3:$BQ$1000000,COLUMN($BQ$1),FALSE)</f>
        <v>13.729776215973466</v>
      </c>
    </row>
    <row r="65" spans="2:22" x14ac:dyDescent="0.3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45352</v>
      </c>
      <c r="U65" s="36" t="s">
        <v>180</v>
      </c>
      <c r="V65" s="107">
        <f>100*VLOOKUP($T65,'Infla Mensual PondENGHO'!$A$3:'Infla Mensual PondENGHO'!$A$3:$BQ$1000000,COLUMN($BQ$1),FALSE)</f>
        <v>10.248097478315966</v>
      </c>
    </row>
    <row r="66" spans="2:22" x14ac:dyDescent="0.3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45383</v>
      </c>
      <c r="U66" s="36" t="s">
        <v>180</v>
      </c>
      <c r="V66" s="107">
        <f>100*VLOOKUP($T66,'Infla Mensual PondENGHO'!$A$3:'Infla Mensual PondENGHO'!$A$3:$BQ$1000000,COLUMN($BQ$1),FALSE)</f>
        <v>8.9843557441199096</v>
      </c>
    </row>
    <row r="67" spans="2:22" x14ac:dyDescent="0.3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45413</v>
      </c>
      <c r="U67" s="36" t="s">
        <v>180</v>
      </c>
      <c r="V67" s="107">
        <f>100*VLOOKUP($T67,'Infla Mensual PondENGHO'!$A$3:'Infla Mensual PondENGHO'!$A$3:$BQ$1000000,COLUMN($BQ$1),FALSE)</f>
        <v>4.443933968723135</v>
      </c>
    </row>
    <row r="68" spans="2:22" x14ac:dyDescent="0.3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45444</v>
      </c>
      <c r="U68" s="36" t="s">
        <v>180</v>
      </c>
      <c r="V68" s="107">
        <f>100*VLOOKUP($T68,'Infla Mensual PondENGHO'!$A$3:'Infla Mensual PondENGHO'!$A$3:$BQ$1000000,COLUMN($BQ$1),FALSE)</f>
        <v>4.845494119481808</v>
      </c>
    </row>
    <row r="69" spans="2:22" x14ac:dyDescent="0.3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45474</v>
      </c>
      <c r="U69" s="36" t="s">
        <v>180</v>
      </c>
      <c r="V69" s="107">
        <f>100*VLOOKUP($T69,'Infla Mensual PondENGHO'!$A$3:'Infla Mensual PondENGHO'!$A$3:$BQ$1000000,COLUMN($BQ$1),FALSE)</f>
        <v>4.2417565876406771</v>
      </c>
    </row>
    <row r="70" spans="2:22" x14ac:dyDescent="0.3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45505</v>
      </c>
      <c r="U70" s="36" t="s">
        <v>180</v>
      </c>
      <c r="V70" s="107">
        <f>100*VLOOKUP($T70,'Infla Mensual PondENGHO'!$A$3:'Infla Mensual PondENGHO'!$A$3:$BQ$1000000,COLUMN($BQ$1),FALSE)</f>
        <v>4.1170883516405299</v>
      </c>
    </row>
    <row r="71" spans="2:22" x14ac:dyDescent="0.3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3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3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3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3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3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3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3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3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3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3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3">
      <c r="B82" s="84">
        <f>+'Incidencia Interanual'!A92</f>
        <v>45413</v>
      </c>
      <c r="C82" s="72">
        <f>+'Infla Interanual PondENGHO'!CI93</f>
        <v>-3.5723502651174854E-2</v>
      </c>
      <c r="D82" s="72"/>
      <c r="E82" s="72"/>
    </row>
    <row r="83" spans="2:5" x14ac:dyDescent="0.3">
      <c r="B83" s="84">
        <f>+'Incidencia Interanual'!A93</f>
        <v>45444</v>
      </c>
      <c r="C83" s="72">
        <f>+'Infla Interanual PondENGHO'!CI94</f>
        <v>-2.742935938696256E-2</v>
      </c>
      <c r="D83" s="72"/>
      <c r="E83" s="72"/>
    </row>
    <row r="84" spans="2:5" x14ac:dyDescent="0.3">
      <c r="B84" s="84">
        <f>+'Incidencia Interanual'!A94</f>
        <v>45474</v>
      </c>
      <c r="C84" s="72">
        <f>+'Infla Interanual PondENGHO'!CI95</f>
        <v>-2.3757614942462979E-2</v>
      </c>
    </row>
    <row r="85" spans="2:5" x14ac:dyDescent="0.3">
      <c r="B85" s="84">
        <f>+'Incidencia Interanual'!A95</f>
        <v>45505</v>
      </c>
      <c r="C85" s="72">
        <f>+'Infla Interanual PondENGHO'!CI96</f>
        <v>-4.9018726207640029E-2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I12" sqref="I12:J12"/>
    </sheetView>
  </sheetViews>
  <sheetFormatPr baseColWidth="10" defaultColWidth="11.5546875" defaultRowHeight="20.100000000000001" customHeight="1" x14ac:dyDescent="0.3"/>
  <cols>
    <col min="7" max="7" width="36.44140625" customWidth="1"/>
    <col min="10" max="10" width="11.5546875" customWidth="1"/>
  </cols>
  <sheetData>
    <row r="4" spans="5:12" ht="20.100000000000001" customHeight="1" x14ac:dyDescent="0.3">
      <c r="G4" s="114" t="s">
        <v>166</v>
      </c>
      <c r="H4" s="114"/>
      <c r="I4" s="114"/>
      <c r="J4" s="114"/>
    </row>
    <row r="5" spans="5:12" ht="20.100000000000001" customHeight="1" thickBot="1" x14ac:dyDescent="0.35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3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3">
      <c r="E7" s="92"/>
      <c r="F7" s="115">
        <f>+'Para R'!F5</f>
        <v>45505</v>
      </c>
      <c r="G7" s="93" t="str">
        <f>+'Para R'!G5</f>
        <v>20% con menores ingresos</v>
      </c>
      <c r="H7" s="93">
        <f>+'[4]Para R'!H5</f>
        <v>1</v>
      </c>
      <c r="I7" s="94">
        <f>+'Para R'!I5</f>
        <v>4.0302499308309425</v>
      </c>
      <c r="J7" s="94">
        <f>+'Para R'!J5</f>
        <v>233.16502925280577</v>
      </c>
      <c r="K7" s="92"/>
      <c r="L7" s="92"/>
    </row>
    <row r="8" spans="5:12" ht="20.100000000000001" customHeight="1" x14ac:dyDescent="0.3">
      <c r="E8" s="92"/>
      <c r="F8" s="116"/>
      <c r="G8" s="98"/>
      <c r="H8" s="98">
        <f>+'Para R'!H6</f>
        <v>2</v>
      </c>
      <c r="I8" s="99">
        <f>+'Para R'!I6</f>
        <v>4.0550069020363066</v>
      </c>
      <c r="J8" s="99">
        <f>+'Para R'!J6</f>
        <v>235.93293635720977</v>
      </c>
      <c r="K8" s="92"/>
      <c r="L8" s="92"/>
    </row>
    <row r="9" spans="5:12" ht="20.100000000000001" customHeight="1" x14ac:dyDescent="0.3">
      <c r="E9" s="92"/>
      <c r="F9" s="116"/>
      <c r="G9" s="98"/>
      <c r="H9" s="98">
        <f>+'Para R'!H7</f>
        <v>3</v>
      </c>
      <c r="I9" s="99">
        <f>+'Para R'!I7</f>
        <v>4.0223141479852842</v>
      </c>
      <c r="J9" s="99">
        <f>+'Para R'!J7</f>
        <v>236.69215790144779</v>
      </c>
      <c r="K9" s="92"/>
      <c r="L9" s="92"/>
    </row>
    <row r="10" spans="5:12" ht="20.100000000000001" customHeight="1" x14ac:dyDescent="0.3">
      <c r="E10" s="92"/>
      <c r="F10" s="116"/>
      <c r="G10" s="98"/>
      <c r="H10" s="98">
        <f>+'Para R'!H8</f>
        <v>4</v>
      </c>
      <c r="I10" s="99">
        <f>+'Para R'!I8</f>
        <v>4.0788984177828835</v>
      </c>
      <c r="J10" s="99">
        <f>+'Para R'!J8</f>
        <v>237.72755965593163</v>
      </c>
      <c r="K10" s="92"/>
      <c r="L10" s="92"/>
    </row>
    <row r="11" spans="5:12" ht="20.100000000000001" customHeight="1" x14ac:dyDescent="0.3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4.1170883516405299</v>
      </c>
      <c r="J11" s="96">
        <f>+'Para R'!J9</f>
        <v>238.06690187356975</v>
      </c>
      <c r="K11" s="92"/>
      <c r="L11" s="92"/>
    </row>
    <row r="12" spans="5:12" ht="20.100000000000001" customHeight="1" thickBot="1" x14ac:dyDescent="0.35">
      <c r="E12" s="92"/>
      <c r="F12" s="100"/>
      <c r="G12" s="101" t="str">
        <f>+'Para R'!G11</f>
        <v>Diferencia Q1-Q5</v>
      </c>
      <c r="H12" s="101"/>
      <c r="I12" s="102">
        <f>+'Para R'!I11</f>
        <v>-8.6838420809587369E-2</v>
      </c>
      <c r="J12" s="102">
        <f>+'Para R'!J11</f>
        <v>-4.9018726207639816</v>
      </c>
      <c r="K12" s="92"/>
      <c r="L12" s="92"/>
    </row>
    <row r="13" spans="5:12" ht="20.100000000000001" customHeight="1" x14ac:dyDescent="0.3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3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3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3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3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3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3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3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3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3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3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3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3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3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" thickBot="1" x14ac:dyDescent="0.35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" thickBot="1" x14ac:dyDescent="0.35"/>
    <row r="38" spans="1:16" ht="15" thickBot="1" x14ac:dyDescent="0.35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" thickBot="1" x14ac:dyDescent="0.35"/>
    <row r="40" spans="1:16" ht="15" thickBot="1" x14ac:dyDescent="0.35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2024-09-11T22:09:05Z</dcterms:modified>
</cp:coreProperties>
</file>