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DB573AC-0C1B-4160-8157-76879F523D77}" xr6:coauthVersionLast="47" xr6:coauthVersionMax="47" xr10:uidLastSave="{00000000-0000-0000-0000-000000000000}"/>
  <bookViews>
    <workbookView xWindow="-120" yWindow="-120" windowWidth="38640" windowHeight="23520" tabRatio="725" activeTab="6" xr2:uid="{00000000-000D-0000-FFFF-FFFF00000000}"/>
  </bookViews>
  <sheets>
    <sheet name="Infla Mensual PondENGHO" sheetId="2" r:id="rId1"/>
    <sheet name="{g}Infla Mensual Quintiles" sheetId="4" r:id="rId2"/>
    <sheet name="{g}Infla Mensual Quintiles (12)" sheetId="11" r:id="rId3"/>
    <sheet name="Indice PondENGHO" sheetId="1" r:id="rId4"/>
    <sheet name="{g}Infla Mensual (q1q5)" sheetId="7" r:id="rId5"/>
    <sheet name="Infla Interanual PondENGHO" sheetId="3" r:id="rId6"/>
    <sheet name="Para R" sheetId="9" r:id="rId7"/>
    <sheet name="{g}Infla Interanual Quintiles" sheetId="5" r:id="rId8"/>
    <sheet name="{g}Infla Interanual (q1q5)" sheetId="8" r:id="rId9"/>
    <sheet name="Peso por quintil y region" sheetId="6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9" l="1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6" i="9"/>
  <c r="K45" i="9"/>
  <c r="K44" i="9"/>
  <c r="K43" i="9"/>
  <c r="K42" i="9"/>
  <c r="K41" i="9"/>
  <c r="K40" i="9"/>
  <c r="K39" i="9"/>
  <c r="K38" i="9"/>
  <c r="K37" i="9"/>
  <c r="K36" i="9"/>
  <c r="K49" i="9" s="1"/>
  <c r="K35" i="9"/>
  <c r="K48" i="9" s="1"/>
  <c r="K34" i="9"/>
  <c r="K47" i="9" s="1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C6" i="9" l="1"/>
  <c r="C7" i="9" s="1"/>
  <c r="C8" i="9" s="1"/>
  <c r="C9" i="9" s="1"/>
  <c r="C10" i="9" s="1"/>
  <c r="B7" i="9"/>
  <c r="D7" i="9" s="1"/>
  <c r="F7" i="9"/>
  <c r="C78" i="3"/>
  <c r="B78" i="3"/>
  <c r="C79" i="2"/>
  <c r="A77" i="1"/>
  <c r="A78" i="3" s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5" i="2" s="1"/>
  <c r="A2" i="1"/>
  <c r="A4" i="2" s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79" i="2" l="1"/>
  <c r="D8" i="9"/>
  <c r="D9" i="9"/>
  <c r="D10" i="9"/>
  <c r="D6" i="9"/>
  <c r="F8" i="9"/>
  <c r="P6" i="9" l="1"/>
  <c r="K6" i="9" s="1"/>
  <c r="Q6" i="9"/>
  <c r="F9" i="9"/>
  <c r="P7" i="9" l="1"/>
  <c r="Q7" i="9"/>
  <c r="C77" i="3"/>
  <c r="B77" i="3"/>
  <c r="A77" i="3"/>
  <c r="C76" i="3"/>
  <c r="B76" i="3"/>
  <c r="A76" i="3"/>
  <c r="C78" i="2"/>
  <c r="CD76" i="1"/>
  <c r="CC76" i="1"/>
  <c r="CB76" i="1"/>
  <c r="CA76" i="1"/>
  <c r="BZ76" i="1"/>
  <c r="BY76" i="1"/>
  <c r="BX76" i="1"/>
  <c r="BW76" i="1"/>
  <c r="BV76" i="1"/>
  <c r="BU76" i="1"/>
  <c r="BU78" i="2" s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E78" i="2" s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O78" i="2" s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Y78" i="2" s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I78" i="2" s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8" i="9" l="1"/>
  <c r="Q8" i="9"/>
  <c r="Q9" i="9" s="1"/>
  <c r="Q10" i="9" s="1"/>
  <c r="Q11" i="9" s="1"/>
  <c r="Q12" i="9" s="1"/>
  <c r="Q13" i="9" s="1"/>
  <c r="Q14" i="9" s="1"/>
  <c r="Q15" i="9" s="1"/>
  <c r="Q16" i="9" s="1"/>
  <c r="Q17" i="9" s="1"/>
  <c r="K7" i="9"/>
  <c r="BK78" i="2"/>
  <c r="AU78" i="2"/>
  <c r="O78" i="2"/>
  <c r="CA78" i="2"/>
  <c r="AE78" i="2"/>
  <c r="CC78" i="2"/>
  <c r="CC78" i="3"/>
  <c r="CC79" i="2"/>
  <c r="BN78" i="3"/>
  <c r="BN79" i="2"/>
  <c r="G8" i="9" s="1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H9" i="9" s="1"/>
  <c r="BO79" i="2"/>
  <c r="G9" i="9" s="1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H8" i="9"/>
  <c r="H10" i="9"/>
  <c r="BM78" i="2"/>
  <c r="BM78" i="3"/>
  <c r="H7" i="9" s="1"/>
  <c r="BM79" i="2"/>
  <c r="G7" i="9" s="1"/>
  <c r="CD78" i="3"/>
  <c r="CD79" i="2"/>
  <c r="AY78" i="2"/>
  <c r="AY78" i="3"/>
  <c r="AY79" i="2"/>
  <c r="BP78" i="2"/>
  <c r="BP78" i="3"/>
  <c r="BP79" i="2"/>
  <c r="G10" i="9" s="1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G6" i="9" s="1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Q18" i="9" l="1"/>
  <c r="P9" i="9"/>
  <c r="K8" i="9"/>
  <c r="CF77" i="3"/>
  <c r="CF78" i="3"/>
  <c r="G12" i="9"/>
  <c r="H6" i="9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CF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CF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P10" i="9" l="1"/>
  <c r="K9" i="9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P11" i="9" l="1"/>
  <c r="K10" i="9"/>
  <c r="H12" i="9"/>
  <c r="P12" i="9" l="1"/>
  <c r="K11" i="9"/>
  <c r="P13" i="9" l="1"/>
  <c r="K12" i="9"/>
  <c r="P14" i="9" l="1"/>
  <c r="K13" i="9"/>
  <c r="P15" i="9" l="1"/>
  <c r="K14" i="9"/>
  <c r="P16" i="9" l="1"/>
  <c r="K15" i="9"/>
  <c r="P17" i="9" l="1"/>
  <c r="K16" i="9"/>
  <c r="K17" i="9" l="1"/>
  <c r="P18" i="9"/>
  <c r="K18" i="9" s="1"/>
</calcChain>
</file>

<file path=xl/sharedStrings.xml><?xml version="1.0" encoding="utf-8"?>
<sst xmlns="http://schemas.openxmlformats.org/spreadsheetml/2006/main" count="832" uniqueCount="166">
  <si>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</si>
  <si>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</si>
  <si>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</si>
  <si>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</si>
  <si>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</si>
  <si>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</si>
  <si>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</si>
  <si>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</si>
  <si>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</si>
  <si>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</si>
  <si>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</si>
  <si>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</si>
  <si>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</si>
  <si>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</si>
  <si>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</si>
  <si>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</si>
  <si>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</si>
  <si>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</si>
  <si>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</si>
  <si>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</si>
  <si>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</si>
  <si>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</si>
  <si>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</si>
  <si>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</si>
  <si>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</si>
  <si>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</si>
  <si>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</si>
  <si>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</si>
  <si>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</si>
  <si>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</si>
  <si>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</si>
  <si>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</si>
  <si>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</si>
  <si>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</si>
  <si>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</si>
  <si>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</si>
  <si>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</si>
  <si>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</si>
  <si>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</si>
  <si>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</si>
  <si>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</si>
  <si>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</si>
  <si>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</si>
  <si>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</si>
  <si>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</si>
  <si>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</si>
  <si>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</si>
  <si>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</si>
  <si>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</si>
  <si>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</si>
  <si>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</si>
  <si>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</si>
  <si>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</si>
  <si>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</si>
  <si>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</si>
  <si>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</si>
  <si>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</si>
  <si>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</si>
  <si>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</si>
  <si>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</si>
  <si>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</si>
  <si>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</si>
  <si>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</si>
  <si>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</si>
  <si>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</si>
  <si>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</si>
  <si>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</si>
  <si>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</si>
  <si>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</si>
  <si>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</si>
  <si>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</si>
  <si>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</si>
  <si>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</si>
  <si>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</si>
  <si>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</si>
  <si>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</si>
  <si>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</si>
  <si>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</si>
  <si>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</si>
  <si>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</si>
  <si>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</si>
  <si>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</si>
  <si>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Dec-16</t>
  </si>
  <si>
    <t>Diciembre</t>
  </si>
  <si>
    <t>Jan-17</t>
  </si>
  <si>
    <t>Enero</t>
  </si>
  <si>
    <t>Febrero</t>
  </si>
  <si>
    <t>Marzo</t>
  </si>
  <si>
    <t>Apr-17</t>
  </si>
  <si>
    <t>Abril</t>
  </si>
  <si>
    <t>Mayo</t>
  </si>
  <si>
    <t>Junio</t>
  </si>
  <si>
    <t>Julio</t>
  </si>
  <si>
    <t>Aug-17</t>
  </si>
  <si>
    <t>Agosto</t>
  </si>
  <si>
    <t>Septiembre</t>
  </si>
  <si>
    <t>Octubre</t>
  </si>
  <si>
    <t>Noviembre</t>
  </si>
  <si>
    <t>Dec-17</t>
  </si>
  <si>
    <t>Jan-18</t>
  </si>
  <si>
    <t>Apr-18</t>
  </si>
  <si>
    <t>Aug-18</t>
  </si>
  <si>
    <t>Dec-18</t>
  </si>
  <si>
    <t>Jan-19</t>
  </si>
  <si>
    <t>Apr-19</t>
  </si>
  <si>
    <t>Aug-19</t>
  </si>
  <si>
    <t>Dec-19</t>
  </si>
  <si>
    <t>Jan-20</t>
  </si>
  <si>
    <t>Apr-20</t>
  </si>
  <si>
    <t>Aug-20</t>
  </si>
  <si>
    <t>Dec-20</t>
  </si>
  <si>
    <t>Jan-21</t>
  </si>
  <si>
    <t>Apr-21</t>
  </si>
  <si>
    <t>Aug-21</t>
  </si>
  <si>
    <t>Dec-21</t>
  </si>
  <si>
    <t>Jan-22</t>
  </si>
  <si>
    <t>Apr-22</t>
  </si>
  <si>
    <t>Aug-22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</si>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</sst>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70" formatCode="0.000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7" fontId="0" fillId="0" borderId="0" xfId="0" applyNumberFormat="1"/>
    <xf numFmtId="170" fontId="0" fillId="0" borderId="0" xfId="0" applyNumberFormat="1"/>
    <xf numFmtId="17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PondENGHO'!$A$4:$A$77</c:f>
              <c:numCache>
                <c:formatCode>mmm\-yy</c:formatCode>
                <c:ptCount val="74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</c:numCache>
            </c:numRef>
          </c:cat>
          <c:val>
            <c:numRef>
              <c:f>'Infla Mensual PondENGHO'!$BL$4:$BL$77</c:f>
              <c:numCache>
                <c:formatCode>0.0%</c:formatCode>
                <c:ptCount val="74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PondENGHO'!$A$4:$A$77</c:f>
              <c:numCache>
                <c:formatCode>mmm\-yy</c:formatCode>
                <c:ptCount val="74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</c:numCache>
            </c:numRef>
          </c:cat>
          <c:val>
            <c:numRef>
              <c:f>'Infla Mensual PondENGHO'!$BM$4:$BM$77</c:f>
              <c:numCache>
                <c:formatCode>0.0%</c:formatCode>
                <c:ptCount val="74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PondENGHO'!$A$4:$A$77</c:f>
              <c:numCache>
                <c:formatCode>mmm\-yy</c:formatCode>
                <c:ptCount val="74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</c:numCache>
            </c:numRef>
          </c:cat>
          <c:val>
            <c:numRef>
              <c:f>'Infla Mensual PondENGHO'!$BN$4:$BN$77</c:f>
              <c:numCache>
                <c:formatCode>0.0%</c:formatCode>
                <c:ptCount val="74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PondENGHO'!$A$4:$A$77</c:f>
              <c:numCache>
                <c:formatCode>mmm\-yy</c:formatCode>
                <c:ptCount val="74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</c:numCache>
            </c:numRef>
          </c:cat>
          <c:val>
            <c:numRef>
              <c:f>'Infla Mensual PondENGHO'!$BO$4:$BO$77</c:f>
              <c:numCache>
                <c:formatCode>0.0%</c:formatCode>
                <c:ptCount val="74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PondENGHO'!$A$4:$A$77</c:f>
              <c:numCache>
                <c:formatCode>mmm\-yy</c:formatCode>
                <c:ptCount val="74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</c:numCache>
            </c:numRef>
          </c:cat>
          <c:val>
            <c:numRef>
              <c:f>'Infla Mensual PondENGHO'!$BP$4:$BP$77</c:f>
              <c:numCache>
                <c:formatCode>0.0%</c:formatCode>
                <c:ptCount val="74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 Mensual PondENGHO'!$A$67:$A$79</c:f>
              <c:numCache>
                <c:formatCode>mmm\-yy</c:formatCode>
                <c:ptCount val="13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</c:numCache>
            </c:numRef>
          </c:cat>
          <c:val>
            <c:numRef>
              <c:f>'Infla Mensual PondENGHO'!$BL$67:$BL$79</c:f>
              <c:numCache>
                <c:formatCode>0.0%</c:formatCode>
                <c:ptCount val="13"/>
                <c:pt idx="0">
                  <c:v>6.9655462129877277E-2</c:v>
                </c:pt>
                <c:pt idx="1">
                  <c:v>6.0997925053647206E-2</c:v>
                </c:pt>
                <c:pt idx="2">
                  <c:v>5.0235355609195897E-2</c:v>
                </c:pt>
                <c:pt idx="3">
                  <c:v>5.1225973687408333E-2</c:v>
                </c:pt>
                <c:pt idx="4">
                  <c:v>7.1002393319537838E-2</c:v>
                </c:pt>
                <c:pt idx="5">
                  <c:v>7.1608581053520304E-2</c:v>
                </c:pt>
                <c:pt idx="6">
                  <c:v>6.4755271276797588E-2</c:v>
                </c:pt>
                <c:pt idx="7">
                  <c:v>6.3011256746834388E-2</c:v>
                </c:pt>
                <c:pt idx="8">
                  <c:v>4.6510375680181459E-2</c:v>
                </c:pt>
                <c:pt idx="9">
                  <c:v>4.8565417168664249E-2</c:v>
                </c:pt>
                <c:pt idx="10">
                  <c:v>6.1559174360696023E-2</c:v>
                </c:pt>
                <c:pt idx="11">
                  <c:v>7.2396997116398465E-2</c:v>
                </c:pt>
                <c:pt idx="12" formatCode="0.00%">
                  <c:v>7.7586494832337705E-2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PondENGHO'!$A$67:$A$79</c:f>
              <c:numCache>
                <c:formatCode>mmm\-yy</c:formatCode>
                <c:ptCount val="13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</c:numCache>
            </c:numRef>
          </c:cat>
          <c:val>
            <c:numRef>
              <c:f>'Infla Mensual PondENGHO'!$BM$67:$BM$79</c:f>
              <c:numCache>
                <c:formatCode>0.0%</c:formatCode>
                <c:ptCount val="13"/>
                <c:pt idx="0">
                  <c:v>6.8659338622220956E-2</c:v>
                </c:pt>
                <c:pt idx="1">
                  <c:v>6.028522895498778E-2</c:v>
                </c:pt>
                <c:pt idx="2">
                  <c:v>5.0365423416912636E-2</c:v>
                </c:pt>
                <c:pt idx="3">
                  <c:v>5.204237697907943E-2</c:v>
                </c:pt>
                <c:pt idx="4">
                  <c:v>7.1888910004362927E-2</c:v>
                </c:pt>
                <c:pt idx="5">
                  <c:v>7.0353393289318777E-2</c:v>
                </c:pt>
                <c:pt idx="6">
                  <c:v>6.3359034819487015E-2</c:v>
                </c:pt>
                <c:pt idx="7">
                  <c:v>6.3305875648651311E-2</c:v>
                </c:pt>
                <c:pt idx="8">
                  <c:v>4.8082913552601747E-2</c:v>
                </c:pt>
                <c:pt idx="9">
                  <c:v>5.0135315538827108E-2</c:v>
                </c:pt>
                <c:pt idx="10">
                  <c:v>6.0936999023126992E-2</c:v>
                </c:pt>
                <c:pt idx="11">
                  <c:v>6.90408772374278E-2</c:v>
                </c:pt>
                <c:pt idx="12" formatCode="0.00%">
                  <c:v>7.7692264898693075E-2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PondENGHO'!$A$67:$A$79</c:f>
              <c:numCache>
                <c:formatCode>mmm\-yy</c:formatCode>
                <c:ptCount val="13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</c:numCache>
            </c:numRef>
          </c:cat>
          <c:val>
            <c:numRef>
              <c:f>'Infla Mensual PondENGHO'!$BN$67:$BN$79</c:f>
              <c:numCache>
                <c:formatCode>0.0%</c:formatCode>
                <c:ptCount val="13"/>
                <c:pt idx="0">
                  <c:v>6.8020532655035604E-2</c:v>
                </c:pt>
                <c:pt idx="1">
                  <c:v>6.0361402223172433E-2</c:v>
                </c:pt>
                <c:pt idx="2">
                  <c:v>5.0459817861087775E-2</c:v>
                </c:pt>
                <c:pt idx="3">
                  <c:v>5.2538732909770625E-2</c:v>
                </c:pt>
                <c:pt idx="4">
                  <c:v>7.2862478697499178E-2</c:v>
                </c:pt>
                <c:pt idx="5">
                  <c:v>6.9542379941794907E-2</c:v>
                </c:pt>
                <c:pt idx="6">
                  <c:v>6.2421191263090092E-2</c:v>
                </c:pt>
                <c:pt idx="7">
                  <c:v>6.3865972209353528E-2</c:v>
                </c:pt>
                <c:pt idx="8">
                  <c:v>4.8429118122409909E-2</c:v>
                </c:pt>
                <c:pt idx="9">
                  <c:v>5.0793938283961504E-2</c:v>
                </c:pt>
                <c:pt idx="10">
                  <c:v>6.0238380928839597E-2</c:v>
                </c:pt>
                <c:pt idx="11">
                  <c:v>6.7498851489504963E-2</c:v>
                </c:pt>
                <c:pt idx="12" formatCode="0.00%">
                  <c:v>7.8038619876598547E-2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PondENGHO'!$A$67:$A$79</c:f>
              <c:numCache>
                <c:formatCode>mmm\-yy</c:formatCode>
                <c:ptCount val="13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</c:numCache>
            </c:numRef>
          </c:cat>
          <c:val>
            <c:numRef>
              <c:f>'Infla Mensual PondENGHO'!$BO$67:$BO$79</c:f>
              <c:numCache>
                <c:formatCode>0.0%</c:formatCode>
                <c:ptCount val="13"/>
                <c:pt idx="0">
                  <c:v>6.7051685178689979E-2</c:v>
                </c:pt>
                <c:pt idx="1">
                  <c:v>6.0376317562944593E-2</c:v>
                </c:pt>
                <c:pt idx="2">
                  <c:v>5.0788376815117831E-2</c:v>
                </c:pt>
                <c:pt idx="3">
                  <c:v>5.3103974997931624E-2</c:v>
                </c:pt>
                <c:pt idx="4">
                  <c:v>7.4024854453479172E-2</c:v>
                </c:pt>
                <c:pt idx="5">
                  <c:v>6.9188898861030967E-2</c:v>
                </c:pt>
                <c:pt idx="6">
                  <c:v>6.1427891178822858E-2</c:v>
                </c:pt>
                <c:pt idx="7">
                  <c:v>6.3538274812322548E-2</c:v>
                </c:pt>
                <c:pt idx="8">
                  <c:v>4.9273039395801854E-2</c:v>
                </c:pt>
                <c:pt idx="9">
                  <c:v>5.1670838209364245E-2</c:v>
                </c:pt>
                <c:pt idx="10">
                  <c:v>5.9921188490376753E-2</c:v>
                </c:pt>
                <c:pt idx="11">
                  <c:v>6.5236279031658073E-2</c:v>
                </c:pt>
                <c:pt idx="12" formatCode="0.00%">
                  <c:v>7.6601348602286734E-2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 Mensual PondENGHO'!$A$67:$A$79</c:f>
              <c:numCache>
                <c:formatCode>mmm\-yy</c:formatCode>
                <c:ptCount val="13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</c:numCache>
            </c:numRef>
          </c:cat>
          <c:val>
            <c:numRef>
              <c:f>'Infla Mensual PondENGHO'!$BP$67:$BP$79</c:f>
              <c:numCache>
                <c:formatCode>0.0%</c:formatCode>
                <c:ptCount val="13"/>
                <c:pt idx="0">
                  <c:v>6.5585508225557865E-2</c:v>
                </c:pt>
                <c:pt idx="1">
                  <c:v>6.0157466485975419E-2</c:v>
                </c:pt>
                <c:pt idx="2">
                  <c:v>5.0909123471702955E-2</c:v>
                </c:pt>
                <c:pt idx="3">
                  <c:v>5.4424953464686121E-2</c:v>
                </c:pt>
                <c:pt idx="4">
                  <c:v>7.6773277505286286E-2</c:v>
                </c:pt>
                <c:pt idx="5">
                  <c:v>6.8495647716133368E-2</c:v>
                </c:pt>
                <c:pt idx="6">
                  <c:v>5.9600044142077424E-2</c:v>
                </c:pt>
                <c:pt idx="7">
                  <c:v>6.3973304975850853E-2</c:v>
                </c:pt>
                <c:pt idx="8">
                  <c:v>5.0348989543882228E-2</c:v>
                </c:pt>
                <c:pt idx="9">
                  <c:v>5.2919637048833401E-2</c:v>
                </c:pt>
                <c:pt idx="10">
                  <c:v>5.9724380347623507E-2</c:v>
                </c:pt>
                <c:pt idx="11">
                  <c:v>6.2711359496998131E-2</c:v>
                </c:pt>
                <c:pt idx="12" formatCode="0.00%">
                  <c:v>7.5019126341982378E-2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PondENGHO'!$A$4:$A$76</c:f>
              <c:numCache>
                <c:formatCode>mmm\-yy</c:formatCode>
                <c:ptCount val="73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</c:numCache>
            </c:numRef>
          </c:cat>
          <c:val>
            <c:numRef>
              <c:f>'Infla Mensual PondENGHO'!$BL$4:$BL$77</c:f>
              <c:numCache>
                <c:formatCode>0.0%</c:formatCode>
                <c:ptCount val="74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PondENGHO'!$A$4:$A$76</c:f>
              <c:numCache>
                <c:formatCode>mmm\-yy</c:formatCode>
                <c:ptCount val="73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</c:numCache>
            </c:numRef>
          </c:cat>
          <c:val>
            <c:numRef>
              <c:f>'Infla Mensual PondENGHO'!$BP$4:$BP$77</c:f>
              <c:numCache>
                <c:formatCode>0.0%</c:formatCode>
                <c:ptCount val="74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PondENGHO'!$BL$4:$BL$76</c15:sqref>
                  </c15:fullRef>
                </c:ext>
              </c:extLst>
              <c:f>'Infla Interanual PondENGHO'!$BL$16:$BL$76</c:f>
              <c:numCache>
                <c:formatCode>General</c:formatCode>
                <c:ptCount val="61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PondENGHO'!$BM$4:$BM$76</c15:sqref>
                  </c15:fullRef>
                </c:ext>
              </c:extLst>
              <c:f>'Infla Interanual PondENGHO'!$BM$16:$BM$76</c:f>
              <c:numCache>
                <c:formatCode>General</c:formatCode>
                <c:ptCount val="61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PondENGHO'!$BN$4:$BN$76</c15:sqref>
                  </c15:fullRef>
                </c:ext>
              </c:extLst>
              <c:f>'Infla Interanual PondENGHO'!$BN$16:$BN$76</c:f>
              <c:numCache>
                <c:formatCode>General</c:formatCode>
                <c:ptCount val="61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PondENGHO'!$BO$4:$BO$76</c15:sqref>
                  </c15:fullRef>
                </c:ext>
              </c:extLst>
              <c:f>'Infla Interanual PondENGHO'!$BO$16:$BO$76</c:f>
              <c:numCache>
                <c:formatCode>General</c:formatCode>
                <c:ptCount val="61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PondENGHO'!$BP$4:$BP$76</c15:sqref>
                  </c15:fullRef>
                </c:ext>
              </c:extLst>
              <c:f>'Infla Interanual PondENGHO'!$BP$16:$BP$76</c:f>
              <c:numCache>
                <c:formatCode>General</c:formatCode>
                <c:ptCount val="61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PondENGHO'!$BL$4:$BL$76</c15:sqref>
                  </c15:fullRef>
                </c:ext>
              </c:extLst>
              <c:f>'Infla Interanual PondENGHO'!$BL$16:$BL$76</c:f>
              <c:numCache>
                <c:formatCode>General</c:formatCode>
                <c:ptCount val="61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PondENGHO'!$BP$4:$BP$76</c15:sqref>
                  </c15:fullRef>
                </c:ext>
              </c:extLst>
              <c:f>'Infla Interanual PondENGHO'!$BP$16:$BP$76</c:f>
              <c:numCache>
                <c:formatCode>General</c:formatCode>
                <c:ptCount val="61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zoomScale="19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{g}Infla Mensual Quintiles (2)"/>
      <sheetName val="{g}Infla Mensual (q1q5)"/>
      <sheetName val="Gráfico1"/>
      <sheetName val="Infla Interanual PondENGHO"/>
      <sheetName val="Incidencia Interanual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 refreshError="1"/>
      <sheetData sheetId="1">
        <row r="4">
          <cell r="A4" t="str">
            <v>Dec-16</v>
          </cell>
        </row>
        <row r="5">
          <cell r="A5" t="str">
            <v>Jan-17</v>
          </cell>
        </row>
        <row r="6">
          <cell r="A6">
            <v>42767</v>
          </cell>
        </row>
        <row r="7">
          <cell r="A7">
            <v>42795</v>
          </cell>
        </row>
        <row r="8">
          <cell r="A8" t="str">
            <v>Apr-17</v>
          </cell>
        </row>
        <row r="9">
          <cell r="A9">
            <v>42856</v>
          </cell>
        </row>
        <row r="10">
          <cell r="A10">
            <v>42887</v>
          </cell>
        </row>
        <row r="11">
          <cell r="A11">
            <v>42917</v>
          </cell>
        </row>
        <row r="12">
          <cell r="A12" t="str">
            <v>Aug-17</v>
          </cell>
        </row>
        <row r="13">
          <cell r="A13">
            <v>42979</v>
          </cell>
        </row>
        <row r="14">
          <cell r="A14">
            <v>43009</v>
          </cell>
        </row>
        <row r="15">
          <cell r="A15">
            <v>43040</v>
          </cell>
        </row>
        <row r="16">
          <cell r="A16" t="str">
            <v>Dec-17</v>
          </cell>
        </row>
        <row r="17">
          <cell r="A17" t="str">
            <v>Jan-18</v>
          </cell>
        </row>
        <row r="18">
          <cell r="A18">
            <v>43132</v>
          </cell>
        </row>
        <row r="19">
          <cell r="A19">
            <v>43160</v>
          </cell>
        </row>
        <row r="20">
          <cell r="A20" t="str">
            <v>Apr-18</v>
          </cell>
        </row>
        <row r="21">
          <cell r="A21">
            <v>43221</v>
          </cell>
        </row>
        <row r="22">
          <cell r="A22">
            <v>43252</v>
          </cell>
        </row>
        <row r="23">
          <cell r="A23">
            <v>43282</v>
          </cell>
        </row>
        <row r="24">
          <cell r="A24" t="str">
            <v>Aug-18</v>
          </cell>
        </row>
        <row r="25">
          <cell r="A25">
            <v>43344</v>
          </cell>
        </row>
        <row r="26">
          <cell r="A26">
            <v>43374</v>
          </cell>
        </row>
        <row r="27">
          <cell r="A27">
            <v>43405</v>
          </cell>
        </row>
        <row r="28">
          <cell r="A28" t="str">
            <v>Dec-18</v>
          </cell>
        </row>
        <row r="29">
          <cell r="A29" t="str">
            <v>Jan-19</v>
          </cell>
        </row>
        <row r="30">
          <cell r="A30">
            <v>43497</v>
          </cell>
        </row>
        <row r="31">
          <cell r="A31">
            <v>43525</v>
          </cell>
        </row>
        <row r="32">
          <cell r="A32" t="str">
            <v>Apr-19</v>
          </cell>
        </row>
        <row r="33">
          <cell r="A33">
            <v>43586</v>
          </cell>
        </row>
        <row r="34">
          <cell r="A34">
            <v>43617</v>
          </cell>
        </row>
        <row r="35">
          <cell r="A35">
            <v>43647</v>
          </cell>
        </row>
        <row r="36">
          <cell r="A36" t="str">
            <v>Aug-19</v>
          </cell>
        </row>
        <row r="37">
          <cell r="A37">
            <v>43709</v>
          </cell>
        </row>
        <row r="38">
          <cell r="A38">
            <v>43739</v>
          </cell>
        </row>
        <row r="39">
          <cell r="A39">
            <v>43770</v>
          </cell>
        </row>
        <row r="40">
          <cell r="A40" t="str">
            <v>Dec-19</v>
          </cell>
        </row>
        <row r="41">
          <cell r="A41" t="str">
            <v>Jan-20</v>
          </cell>
        </row>
        <row r="42">
          <cell r="A42">
            <v>43862</v>
          </cell>
        </row>
        <row r="43">
          <cell r="A43">
            <v>43891</v>
          </cell>
        </row>
        <row r="44">
          <cell r="A44" t="str">
            <v>Apr-20</v>
          </cell>
        </row>
        <row r="45">
          <cell r="A45">
            <v>43952</v>
          </cell>
        </row>
        <row r="46">
          <cell r="A46">
            <v>43983</v>
          </cell>
        </row>
        <row r="47">
          <cell r="A47">
            <v>44013</v>
          </cell>
        </row>
        <row r="48">
          <cell r="A48" t="str">
            <v>Aug-20</v>
          </cell>
        </row>
        <row r="49">
          <cell r="A49">
            <v>44075</v>
          </cell>
        </row>
        <row r="50">
          <cell r="A50">
            <v>44105</v>
          </cell>
        </row>
        <row r="51">
          <cell r="A51">
            <v>44136</v>
          </cell>
        </row>
        <row r="52">
          <cell r="A52" t="str">
            <v>Dec-20</v>
          </cell>
        </row>
        <row r="53">
          <cell r="A53" t="str">
            <v>Jan-21</v>
          </cell>
        </row>
        <row r="54">
          <cell r="A54">
            <v>44228</v>
          </cell>
        </row>
        <row r="55">
          <cell r="A55">
            <v>44256</v>
          </cell>
        </row>
        <row r="56">
          <cell r="A56" t="str">
            <v>Apr-21</v>
          </cell>
        </row>
        <row r="57">
          <cell r="A57">
            <v>44317</v>
          </cell>
        </row>
        <row r="58">
          <cell r="A58">
            <v>44348</v>
          </cell>
        </row>
        <row r="59">
          <cell r="A59">
            <v>44378</v>
          </cell>
        </row>
        <row r="60">
          <cell r="A60" t="str">
            <v>Aug-21</v>
          </cell>
        </row>
        <row r="61">
          <cell r="A61">
            <v>44440</v>
          </cell>
        </row>
        <row r="62">
          <cell r="A62">
            <v>44470</v>
          </cell>
        </row>
        <row r="63">
          <cell r="A63">
            <v>44501</v>
          </cell>
        </row>
        <row r="64">
          <cell r="A64" t="str">
            <v>Dec-21</v>
          </cell>
        </row>
        <row r="65">
          <cell r="A65" t="str">
            <v>Jan-22</v>
          </cell>
        </row>
        <row r="66">
          <cell r="A66">
            <v>44593</v>
          </cell>
        </row>
        <row r="67">
          <cell r="A67">
            <v>44621</v>
          </cell>
        </row>
        <row r="68">
          <cell r="A68" t="str">
            <v>Apr-22</v>
          </cell>
        </row>
        <row r="69">
          <cell r="A69">
            <v>44682</v>
          </cell>
        </row>
        <row r="70">
          <cell r="A70">
            <v>44713</v>
          </cell>
        </row>
        <row r="71">
          <cell r="A71">
            <v>44743</v>
          </cell>
        </row>
        <row r="72">
          <cell r="A72" t="str">
            <v>Aug-22</v>
          </cell>
        </row>
        <row r="73">
          <cell r="A73">
            <v>44805</v>
          </cell>
        </row>
        <row r="74">
          <cell r="A74">
            <v>44835</v>
          </cell>
        </row>
        <row r="75">
          <cell r="A75">
            <v>44866</v>
          </cell>
        </row>
        <row r="76">
          <cell r="A76">
            <v>44896</v>
          </cell>
        </row>
        <row r="77">
          <cell r="A77">
            <v>44927</v>
          </cell>
        </row>
        <row r="78">
          <cell r="A78">
            <v>44958</v>
          </cell>
        </row>
        <row r="79">
          <cell r="A79">
            <v>44986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79"/>
  <sheetViews>
    <sheetView zoomScale="130" zoomScaleNormal="130" workbookViewId="0">
      <pane xSplit="3" ySplit="3" topLeftCell="BJ52" activePane="bottomRight" state="frozen"/>
      <selection pane="topRight" activeCell="D1" sqref="D1"/>
      <selection pane="bottomLeft" activeCell="A4" sqref="A4"/>
      <selection pane="bottomRight" activeCell="A3" sqref="A3:C79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67" t="s">
        <v>118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67" t="s">
        <v>119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  <c r="AB1" s="67" t="s">
        <v>120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9"/>
      <c r="AN1" s="67" t="s">
        <v>121</v>
      </c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9"/>
      <c r="AZ1" s="67" t="s">
        <v>122</v>
      </c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6" t="s">
        <v>118</v>
      </c>
      <c r="BM1" s="6" t="s">
        <v>119</v>
      </c>
      <c r="BN1" s="6" t="s">
        <v>120</v>
      </c>
      <c r="BO1" s="6" t="s">
        <v>121</v>
      </c>
      <c r="BP1" s="6" t="s">
        <v>122</v>
      </c>
      <c r="BQ1" s="5" t="s">
        <v>123</v>
      </c>
      <c r="BR1" s="6" t="s">
        <v>123</v>
      </c>
      <c r="BS1" s="6" t="s">
        <v>123</v>
      </c>
      <c r="BT1" s="6" t="s">
        <v>123</v>
      </c>
      <c r="BU1" s="6" t="s">
        <v>123</v>
      </c>
      <c r="BV1" s="6" t="s">
        <v>123</v>
      </c>
      <c r="BW1" s="6" t="s">
        <v>123</v>
      </c>
      <c r="BX1" s="6" t="s">
        <v>123</v>
      </c>
      <c r="BY1" s="6" t="s">
        <v>123</v>
      </c>
      <c r="BZ1" s="6" t="s">
        <v>123</v>
      </c>
      <c r="CA1" s="6" t="s">
        <v>123</v>
      </c>
      <c r="CB1" s="7" t="s">
        <v>123</v>
      </c>
      <c r="CC1" s="5" t="s">
        <v>123</v>
      </c>
      <c r="CD1" s="7" t="s">
        <v>123</v>
      </c>
    </row>
    <row r="2" spans="1:84" s="16" customFormat="1" ht="60" x14ac:dyDescent="0.25">
      <c r="D2" s="15" t="s">
        <v>124</v>
      </c>
      <c r="E2" s="16" t="s">
        <v>125</v>
      </c>
      <c r="F2" s="16" t="s">
        <v>126</v>
      </c>
      <c r="G2" s="16" t="s">
        <v>127</v>
      </c>
      <c r="H2" s="16" t="s">
        <v>128</v>
      </c>
      <c r="I2" s="16" t="s">
        <v>129</v>
      </c>
      <c r="J2" s="16" t="s">
        <v>130</v>
      </c>
      <c r="K2" s="16" t="s">
        <v>131</v>
      </c>
      <c r="L2" s="16" t="s">
        <v>132</v>
      </c>
      <c r="M2" s="16" t="s">
        <v>133</v>
      </c>
      <c r="N2" s="16" t="s">
        <v>134</v>
      </c>
      <c r="O2" s="17" t="s">
        <v>135</v>
      </c>
      <c r="P2" s="16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129</v>
      </c>
      <c r="V2" s="16" t="s">
        <v>130</v>
      </c>
      <c r="W2" s="16" t="s">
        <v>131</v>
      </c>
      <c r="X2" s="16" t="s">
        <v>132</v>
      </c>
      <c r="Y2" s="16" t="s">
        <v>133</v>
      </c>
      <c r="Z2" s="16" t="s">
        <v>134</v>
      </c>
      <c r="AA2" s="16" t="s">
        <v>135</v>
      </c>
      <c r="AB2" s="15" t="s">
        <v>124</v>
      </c>
      <c r="AC2" s="16" t="s">
        <v>125</v>
      </c>
      <c r="AD2" s="16" t="s">
        <v>126</v>
      </c>
      <c r="AE2" s="16" t="s">
        <v>127</v>
      </c>
      <c r="AF2" s="16" t="s">
        <v>128</v>
      </c>
      <c r="AG2" s="16" t="s">
        <v>129</v>
      </c>
      <c r="AH2" s="16" t="s">
        <v>130</v>
      </c>
      <c r="AI2" s="16" t="s">
        <v>131</v>
      </c>
      <c r="AJ2" s="16" t="s">
        <v>132</v>
      </c>
      <c r="AK2" s="16" t="s">
        <v>133</v>
      </c>
      <c r="AL2" s="16" t="s">
        <v>134</v>
      </c>
      <c r="AM2" s="17" t="s">
        <v>135</v>
      </c>
      <c r="AN2" s="16" t="s">
        <v>124</v>
      </c>
      <c r="AO2" s="16" t="s">
        <v>125</v>
      </c>
      <c r="AP2" s="16" t="s">
        <v>126</v>
      </c>
      <c r="AQ2" s="16" t="s">
        <v>127</v>
      </c>
      <c r="AR2" s="16" t="s">
        <v>128</v>
      </c>
      <c r="AS2" s="16" t="s">
        <v>129</v>
      </c>
      <c r="AT2" s="16" t="s">
        <v>130</v>
      </c>
      <c r="AU2" s="16" t="s">
        <v>131</v>
      </c>
      <c r="AV2" s="16" t="s">
        <v>132</v>
      </c>
      <c r="AW2" s="16" t="s">
        <v>133</v>
      </c>
      <c r="AX2" s="16" t="s">
        <v>134</v>
      </c>
      <c r="AY2" s="16" t="s">
        <v>135</v>
      </c>
      <c r="AZ2" s="15" t="s">
        <v>124</v>
      </c>
      <c r="BA2" s="16" t="s">
        <v>125</v>
      </c>
      <c r="BB2" s="16" t="s">
        <v>126</v>
      </c>
      <c r="BC2" s="16" t="s">
        <v>127</v>
      </c>
      <c r="BD2" s="16" t="s">
        <v>128</v>
      </c>
      <c r="BE2" s="16" t="s">
        <v>129</v>
      </c>
      <c r="BF2" s="16" t="s">
        <v>130</v>
      </c>
      <c r="BG2" s="16" t="s">
        <v>131</v>
      </c>
      <c r="BH2" s="16" t="s">
        <v>132</v>
      </c>
      <c r="BI2" s="16" t="s">
        <v>133</v>
      </c>
      <c r="BJ2" s="16" t="s">
        <v>134</v>
      </c>
      <c r="BK2" s="17" t="s">
        <v>135</v>
      </c>
      <c r="BL2" s="16" t="s">
        <v>136</v>
      </c>
      <c r="BM2" s="16" t="s">
        <v>136</v>
      </c>
      <c r="BN2" s="16" t="s">
        <v>136</v>
      </c>
      <c r="BO2" s="16" t="s">
        <v>136</v>
      </c>
      <c r="BP2" s="16" t="s">
        <v>136</v>
      </c>
      <c r="BQ2" s="15" t="s">
        <v>124</v>
      </c>
      <c r="BR2" s="16" t="s">
        <v>125</v>
      </c>
      <c r="BS2" s="16" t="s">
        <v>126</v>
      </c>
      <c r="BT2" s="16" t="s">
        <v>127</v>
      </c>
      <c r="BU2" s="16" t="s">
        <v>128</v>
      </c>
      <c r="BV2" s="16" t="s">
        <v>129</v>
      </c>
      <c r="BW2" s="16" t="s">
        <v>130</v>
      </c>
      <c r="BX2" s="16" t="s">
        <v>131</v>
      </c>
      <c r="BY2" s="16" t="s">
        <v>132</v>
      </c>
      <c r="BZ2" s="16" t="s">
        <v>133</v>
      </c>
      <c r="CA2" s="16" t="s">
        <v>134</v>
      </c>
      <c r="CB2" s="17" t="s">
        <v>135</v>
      </c>
      <c r="CC2" s="15" t="s">
        <v>136</v>
      </c>
      <c r="CD2" s="17" t="s">
        <v>136</v>
      </c>
      <c r="CF2" s="16" t="s">
        <v>150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83</v>
      </c>
      <c r="C4" s="1">
        <v>2016</v>
      </c>
    </row>
    <row r="5" spans="1:84" x14ac:dyDescent="0.25">
      <c r="A5" s="2">
        <f>+'Indice PondENGHO'!A3</f>
        <v>42736</v>
      </c>
      <c r="B5" s="1" t="s">
        <v>85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86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87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89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90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91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92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94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95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96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97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83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85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86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87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89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90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91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92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94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95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96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97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83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85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86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87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89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90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91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92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94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95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96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97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83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85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86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87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89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90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91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92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94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95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96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97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83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85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86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87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89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90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91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92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94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95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96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97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83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85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86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87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89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90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91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77" si="1">+BL70-BP70</f>
        <v>-3.1989797772777884E-3</v>
      </c>
    </row>
    <row r="71" spans="1:84" x14ac:dyDescent="0.25">
      <c r="A71" s="2">
        <f>+'Indice PondENGHO'!A69</f>
        <v>44743</v>
      </c>
      <c r="B71" s="1" t="s">
        <v>92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94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95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96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97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">
        <v>86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</row>
    <row r="79" spans="1:84" x14ac:dyDescent="0.25">
      <c r="A79" s="2">
        <f>+'Indice PondENGHO'!A77</f>
        <v>44986</v>
      </c>
      <c r="B79" s="1" t="s">
        <v>86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</row>
  </sheetData>
  <mergeCells count="5">
    <mergeCell ref="D1:O1"/>
    <mergeCell ref="P1:AA1"/>
    <mergeCell ref="AB1:AM1"/>
    <mergeCell ref="AN1:AY1"/>
    <mergeCell ref="AZ1:BK1"/>
  </mergeCells>
  <conditionalFormatting sqref="BL76:BP7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7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5:BP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7"/>
  <sheetViews>
    <sheetView workbookViewId="0">
      <pane xSplit="3" ySplit="1" topLeftCell="BQ32" activePane="bottomRight" state="frozen"/>
      <selection pane="topRight" activeCell="D1" sqref="D1"/>
      <selection pane="bottomLeft" activeCell="A2" sqref="A2"/>
      <selection pane="bottomRight" activeCell="BZ67" sqref="BZ67"/>
    </sheetView>
  </sheetViews>
  <sheetFormatPr baseColWidth="10" defaultColWidth="14.28515625" defaultRowHeight="15" x14ac:dyDescent="0.25"/>
  <cols>
    <col min="1" max="3" width="14.285156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83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85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86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87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89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90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91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92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94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95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96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97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83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85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86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87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89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90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91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92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94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95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96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97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83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85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86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87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89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90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91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92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94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95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96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97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83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85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86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87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89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90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91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92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94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95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96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97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83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85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86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87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89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90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91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92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94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95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96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3.9" customHeight="1" x14ac:dyDescent="0.25">
      <c r="A61" s="2">
        <f>+[1]Sheet1!A61</f>
        <v>44501</v>
      </c>
      <c r="B61" s="1" t="s">
        <v>97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83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85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86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87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89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90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91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92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94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95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96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97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83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">
        <v>85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">
        <v>86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">
        <v>86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78"/>
  <sheetViews>
    <sheetView zoomScale="187" zoomScaleNormal="145" workbookViewId="0">
      <pane xSplit="3" ySplit="3" topLeftCell="BH65" activePane="bottomRight" state="frozen"/>
      <selection pane="topRight" activeCell="D1" sqref="D1"/>
      <selection pane="bottomLeft" activeCell="A4" sqref="A4"/>
      <selection pane="bottomRight" activeCell="BL78" sqref="BL78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28515625" style="8" bestFit="1" customWidth="1"/>
    <col min="5" max="12" width="9.28515625" bestFit="1" customWidth="1"/>
    <col min="13" max="14" width="10.28515625" bestFit="1" customWidth="1"/>
    <col min="15" max="15" width="10.28515625" style="9" bestFit="1" customWidth="1"/>
    <col min="16" max="16" width="9.28515625" style="8" bestFit="1" customWidth="1"/>
    <col min="17" max="24" width="9.28515625" bestFit="1" customWidth="1"/>
    <col min="25" max="26" width="10.28515625" bestFit="1" customWidth="1"/>
    <col min="27" max="27" width="10.28515625" style="9" bestFit="1" customWidth="1"/>
    <col min="28" max="28" width="9.28515625" style="8" bestFit="1" customWidth="1"/>
    <col min="29" max="36" width="9.28515625" bestFit="1" customWidth="1"/>
    <col min="37" max="38" width="10.28515625" bestFit="1" customWidth="1"/>
    <col min="39" max="39" width="10.28515625" style="9" bestFit="1" customWidth="1"/>
    <col min="40" max="40" width="9.28515625" style="8" bestFit="1" customWidth="1"/>
    <col min="41" max="48" width="9.28515625" bestFit="1" customWidth="1"/>
    <col min="49" max="50" width="10.28515625" bestFit="1" customWidth="1"/>
    <col min="51" max="51" width="10.28515625" style="9" bestFit="1" customWidth="1"/>
    <col min="52" max="52" width="9.28515625" style="8" bestFit="1" customWidth="1"/>
    <col min="53" max="60" width="9.28515625" bestFit="1" customWidth="1"/>
    <col min="61" max="62" width="10.28515625" bestFit="1" customWidth="1"/>
    <col min="63" max="63" width="10.28515625" style="9" bestFit="1" customWidth="1"/>
    <col min="64" max="64" width="11.42578125" style="8"/>
    <col min="68" max="68" width="11.42578125" style="9"/>
    <col min="69" max="69" width="8.28515625" style="8" bestFit="1" customWidth="1"/>
    <col min="70" max="77" width="8.28515625" bestFit="1" customWidth="1"/>
    <col min="78" max="79" width="9.28515625" bestFit="1" customWidth="1"/>
    <col min="80" max="80" width="9.285156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67" t="s">
        <v>118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67" t="s">
        <v>119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  <c r="AB1" s="67" t="s">
        <v>120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9"/>
      <c r="AN1" s="67" t="s">
        <v>121</v>
      </c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9"/>
      <c r="AZ1" s="67" t="s">
        <v>122</v>
      </c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12" t="s">
        <v>118</v>
      </c>
      <c r="BM1" s="13" t="s">
        <v>119</v>
      </c>
      <c r="BN1" s="13" t="s">
        <v>120</v>
      </c>
      <c r="BO1" s="13" t="s">
        <v>121</v>
      </c>
      <c r="BP1" s="14" t="s">
        <v>122</v>
      </c>
      <c r="BQ1" s="12" t="s">
        <v>123</v>
      </c>
      <c r="BR1" s="13" t="s">
        <v>123</v>
      </c>
      <c r="BS1" s="13" t="s">
        <v>123</v>
      </c>
      <c r="BT1" s="13" t="s">
        <v>123</v>
      </c>
      <c r="BU1" s="13" t="s">
        <v>123</v>
      </c>
      <c r="BV1" s="13" t="s">
        <v>123</v>
      </c>
      <c r="BW1" s="13" t="s">
        <v>123</v>
      </c>
      <c r="BX1" s="13" t="s">
        <v>123</v>
      </c>
      <c r="BY1" s="13" t="s">
        <v>123</v>
      </c>
      <c r="BZ1" s="13" t="s">
        <v>123</v>
      </c>
      <c r="CA1" s="13" t="s">
        <v>123</v>
      </c>
      <c r="CB1" s="14" t="s">
        <v>123</v>
      </c>
      <c r="CC1" s="4" t="s">
        <v>123</v>
      </c>
      <c r="CD1" s="4" t="s">
        <v>123</v>
      </c>
    </row>
    <row r="2" spans="1:84" s="16" customFormat="1" ht="84" x14ac:dyDescent="0.25">
      <c r="D2" s="15" t="s">
        <v>124</v>
      </c>
      <c r="E2" s="16" t="s">
        <v>125</v>
      </c>
      <c r="F2" s="16" t="s">
        <v>126</v>
      </c>
      <c r="G2" s="16" t="s">
        <v>127</v>
      </c>
      <c r="H2" s="16" t="s">
        <v>128</v>
      </c>
      <c r="I2" s="16" t="s">
        <v>129</v>
      </c>
      <c r="J2" s="16" t="s">
        <v>130</v>
      </c>
      <c r="K2" s="16" t="s">
        <v>131</v>
      </c>
      <c r="L2" s="16" t="s">
        <v>132</v>
      </c>
      <c r="M2" s="16" t="s">
        <v>133</v>
      </c>
      <c r="N2" s="16" t="s">
        <v>134</v>
      </c>
      <c r="O2" s="17" t="s">
        <v>135</v>
      </c>
      <c r="P2" s="15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129</v>
      </c>
      <c r="V2" s="16" t="s">
        <v>130</v>
      </c>
      <c r="W2" s="16" t="s">
        <v>131</v>
      </c>
      <c r="X2" s="16" t="s">
        <v>132</v>
      </c>
      <c r="Y2" s="16" t="s">
        <v>133</v>
      </c>
      <c r="Z2" s="16" t="s">
        <v>134</v>
      </c>
      <c r="AA2" s="17" t="s">
        <v>135</v>
      </c>
      <c r="AB2" s="15" t="s">
        <v>124</v>
      </c>
      <c r="AC2" s="16" t="s">
        <v>125</v>
      </c>
      <c r="AD2" s="16" t="s">
        <v>126</v>
      </c>
      <c r="AE2" s="16" t="s">
        <v>127</v>
      </c>
      <c r="AF2" s="16" t="s">
        <v>128</v>
      </c>
      <c r="AG2" s="16" t="s">
        <v>129</v>
      </c>
      <c r="AH2" s="16" t="s">
        <v>130</v>
      </c>
      <c r="AI2" s="16" t="s">
        <v>131</v>
      </c>
      <c r="AJ2" s="16" t="s">
        <v>132</v>
      </c>
      <c r="AK2" s="16" t="s">
        <v>133</v>
      </c>
      <c r="AL2" s="16" t="s">
        <v>134</v>
      </c>
      <c r="AM2" s="17" t="s">
        <v>135</v>
      </c>
      <c r="AN2" s="15" t="s">
        <v>124</v>
      </c>
      <c r="AO2" s="16" t="s">
        <v>125</v>
      </c>
      <c r="AP2" s="16" t="s">
        <v>126</v>
      </c>
      <c r="AQ2" s="16" t="s">
        <v>127</v>
      </c>
      <c r="AR2" s="16" t="s">
        <v>128</v>
      </c>
      <c r="AS2" s="16" t="s">
        <v>129</v>
      </c>
      <c r="AT2" s="16" t="s">
        <v>130</v>
      </c>
      <c r="AU2" s="16" t="s">
        <v>131</v>
      </c>
      <c r="AV2" s="16" t="s">
        <v>132</v>
      </c>
      <c r="AW2" s="16" t="s">
        <v>133</v>
      </c>
      <c r="AX2" s="16" t="s">
        <v>134</v>
      </c>
      <c r="AY2" s="17" t="s">
        <v>135</v>
      </c>
      <c r="AZ2" s="15" t="s">
        <v>124</v>
      </c>
      <c r="BA2" s="16" t="s">
        <v>125</v>
      </c>
      <c r="BB2" s="16" t="s">
        <v>126</v>
      </c>
      <c r="BC2" s="16" t="s">
        <v>127</v>
      </c>
      <c r="BD2" s="16" t="s">
        <v>128</v>
      </c>
      <c r="BE2" s="16" t="s">
        <v>129</v>
      </c>
      <c r="BF2" s="16" t="s">
        <v>130</v>
      </c>
      <c r="BG2" s="16" t="s">
        <v>131</v>
      </c>
      <c r="BH2" s="16" t="s">
        <v>132</v>
      </c>
      <c r="BI2" s="16" t="s">
        <v>133</v>
      </c>
      <c r="BJ2" s="16" t="s">
        <v>134</v>
      </c>
      <c r="BK2" s="17" t="s">
        <v>135</v>
      </c>
      <c r="BL2" s="15" t="s">
        <v>136</v>
      </c>
      <c r="BM2" s="16" t="s">
        <v>136</v>
      </c>
      <c r="BN2" s="16" t="s">
        <v>136</v>
      </c>
      <c r="BO2" s="16" t="s">
        <v>136</v>
      </c>
      <c r="BP2" s="17" t="s">
        <v>136</v>
      </c>
      <c r="BQ2" s="15" t="s">
        <v>124</v>
      </c>
      <c r="BR2" s="16" t="s">
        <v>125</v>
      </c>
      <c r="BS2" s="16" t="s">
        <v>126</v>
      </c>
      <c r="BT2" s="16" t="s">
        <v>127</v>
      </c>
      <c r="BU2" s="16" t="s">
        <v>128</v>
      </c>
      <c r="BV2" s="16" t="s">
        <v>129</v>
      </c>
      <c r="BW2" s="16" t="s">
        <v>130</v>
      </c>
      <c r="BX2" s="16" t="s">
        <v>131</v>
      </c>
      <c r="BY2" s="16" t="s">
        <v>132</v>
      </c>
      <c r="BZ2" s="16" t="s">
        <v>133</v>
      </c>
      <c r="CA2" s="16" t="s">
        <v>134</v>
      </c>
      <c r="CB2" s="17" t="s">
        <v>135</v>
      </c>
      <c r="CC2" s="16" t="s">
        <v>136</v>
      </c>
      <c r="CD2" s="16" t="s">
        <v>136</v>
      </c>
      <c r="CF2" s="16" t="s">
        <v>148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149</v>
      </c>
    </row>
    <row r="4" spans="1:84" x14ac:dyDescent="0.25">
      <c r="A4" s="1" t="s">
        <v>82</v>
      </c>
      <c r="B4" s="1" t="s">
        <v>83</v>
      </c>
      <c r="C4" s="1">
        <v>2016</v>
      </c>
    </row>
    <row r="5" spans="1:84" x14ac:dyDescent="0.25">
      <c r="A5" s="1" t="s">
        <v>84</v>
      </c>
      <c r="B5" s="1" t="s">
        <v>85</v>
      </c>
      <c r="C5" s="1">
        <v>2017</v>
      </c>
    </row>
    <row r="6" spans="1:84" x14ac:dyDescent="0.25">
      <c r="A6" s="2">
        <v>42767</v>
      </c>
      <c r="B6" s="1" t="s">
        <v>86</v>
      </c>
      <c r="C6" s="1">
        <v>2017</v>
      </c>
    </row>
    <row r="7" spans="1:84" x14ac:dyDescent="0.25">
      <c r="A7" s="2">
        <v>42795</v>
      </c>
      <c r="B7" s="1" t="s">
        <v>87</v>
      </c>
      <c r="C7" s="1">
        <v>2017</v>
      </c>
    </row>
    <row r="8" spans="1:84" x14ac:dyDescent="0.25">
      <c r="A8" s="1" t="s">
        <v>88</v>
      </c>
      <c r="B8" s="1" t="s">
        <v>89</v>
      </c>
      <c r="C8" s="1">
        <v>2017</v>
      </c>
    </row>
    <row r="9" spans="1:84" x14ac:dyDescent="0.25">
      <c r="A9" s="2">
        <v>42856</v>
      </c>
      <c r="B9" s="1" t="s">
        <v>90</v>
      </c>
      <c r="C9" s="1">
        <v>2017</v>
      </c>
    </row>
    <row r="10" spans="1:84" x14ac:dyDescent="0.25">
      <c r="A10" s="2">
        <v>42887</v>
      </c>
      <c r="B10" s="1" t="s">
        <v>91</v>
      </c>
      <c r="C10" s="1">
        <v>2017</v>
      </c>
    </row>
    <row r="11" spans="1:84" x14ac:dyDescent="0.25">
      <c r="A11" s="2">
        <v>42917</v>
      </c>
      <c r="B11" s="1" t="s">
        <v>92</v>
      </c>
      <c r="C11" s="1">
        <v>2017</v>
      </c>
    </row>
    <row r="12" spans="1:84" x14ac:dyDescent="0.25">
      <c r="A12" s="1" t="s">
        <v>93</v>
      </c>
      <c r="B12" s="1" t="s">
        <v>94</v>
      </c>
      <c r="C12" s="1">
        <v>2017</v>
      </c>
    </row>
    <row r="13" spans="1:84" x14ac:dyDescent="0.25">
      <c r="A13" s="2">
        <v>42979</v>
      </c>
      <c r="B13" s="1" t="s">
        <v>95</v>
      </c>
      <c r="C13" s="1">
        <v>2017</v>
      </c>
    </row>
    <row r="14" spans="1:84" x14ac:dyDescent="0.25">
      <c r="A14" s="2">
        <v>43009</v>
      </c>
      <c r="B14" s="1" t="s">
        <v>96</v>
      </c>
      <c r="C14" s="1">
        <v>2017</v>
      </c>
    </row>
    <row r="15" spans="1:84" x14ac:dyDescent="0.25">
      <c r="A15" s="2">
        <v>43040</v>
      </c>
      <c r="B15" s="1" t="s">
        <v>97</v>
      </c>
      <c r="C15" s="1">
        <v>2017</v>
      </c>
    </row>
    <row r="16" spans="1:84" x14ac:dyDescent="0.25">
      <c r="A16" s="1" t="s">
        <v>98</v>
      </c>
      <c r="B16" s="1" t="s">
        <v>83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1" t="s">
        <v>99</v>
      </c>
      <c r="B17" s="1" t="s">
        <v>85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0">+BL17-BP17</f>
        <v>-7.1195868453943767E-3</v>
      </c>
    </row>
    <row r="18" spans="1:84" x14ac:dyDescent="0.25">
      <c r="A18" s="2">
        <v>43132</v>
      </c>
      <c r="B18" s="1" t="s">
        <v>86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0"/>
        <v>-7.7145717882638465E-3</v>
      </c>
    </row>
    <row r="19" spans="1:84" x14ac:dyDescent="0.25">
      <c r="A19" s="2">
        <v>43160</v>
      </c>
      <c r="B19" s="1" t="s">
        <v>87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0"/>
        <v>-1.1898977609271055E-2</v>
      </c>
    </row>
    <row r="20" spans="1:84" x14ac:dyDescent="0.25">
      <c r="A20" s="1" t="s">
        <v>100</v>
      </c>
      <c r="B20" s="1" t="s">
        <v>89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0"/>
        <v>-1.4930821619093759E-2</v>
      </c>
    </row>
    <row r="21" spans="1:84" x14ac:dyDescent="0.25">
      <c r="A21" s="2">
        <v>43221</v>
      </c>
      <c r="B21" s="1" t="s">
        <v>90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0"/>
        <v>-1.1931461261042164E-2</v>
      </c>
    </row>
    <row r="22" spans="1:84" x14ac:dyDescent="0.25">
      <c r="A22" s="2">
        <v>43252</v>
      </c>
      <c r="B22" s="1" t="s">
        <v>91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0"/>
        <v>-9.7377036554668894E-3</v>
      </c>
    </row>
    <row r="23" spans="1:84" x14ac:dyDescent="0.25">
      <c r="A23" s="2">
        <v>43282</v>
      </c>
      <c r="B23" s="1" t="s">
        <v>92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0"/>
        <v>-3.0753028854855202E-3</v>
      </c>
    </row>
    <row r="24" spans="1:84" x14ac:dyDescent="0.25">
      <c r="A24" s="1" t="s">
        <v>101</v>
      </c>
      <c r="B24" s="1" t="s">
        <v>94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0"/>
        <v>-2.6479879399905482E-3</v>
      </c>
    </row>
    <row r="25" spans="1:84" x14ac:dyDescent="0.25">
      <c r="A25" s="2">
        <v>43344</v>
      </c>
      <c r="B25" s="1" t="s">
        <v>95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0"/>
        <v>-1.7157004242818186E-3</v>
      </c>
    </row>
    <row r="26" spans="1:84" x14ac:dyDescent="0.25">
      <c r="A26" s="2">
        <v>43374</v>
      </c>
      <c r="B26" s="1" t="s">
        <v>96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0"/>
        <v>-2.1992700287207789E-3</v>
      </c>
    </row>
    <row r="27" spans="1:84" x14ac:dyDescent="0.25">
      <c r="A27" s="2">
        <v>43405</v>
      </c>
      <c r="B27" s="1" t="s">
        <v>97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0"/>
        <v>-1.2870942795302209E-3</v>
      </c>
    </row>
    <row r="28" spans="1:84" x14ac:dyDescent="0.25">
      <c r="A28" s="1" t="s">
        <v>102</v>
      </c>
      <c r="B28" s="1" t="s">
        <v>83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0"/>
        <v>9.3432041323793236E-4</v>
      </c>
    </row>
    <row r="29" spans="1:84" x14ac:dyDescent="0.25">
      <c r="A29" s="1" t="s">
        <v>103</v>
      </c>
      <c r="B29" s="1" t="s">
        <v>85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0"/>
        <v>3.8959726147589357E-3</v>
      </c>
    </row>
    <row r="30" spans="1:84" x14ac:dyDescent="0.25">
      <c r="A30" s="2">
        <v>43497</v>
      </c>
      <c r="B30" s="1" t="s">
        <v>86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0"/>
        <v>1.5928330972972748E-2</v>
      </c>
    </row>
    <row r="31" spans="1:84" x14ac:dyDescent="0.25">
      <c r="A31" s="2">
        <v>43525</v>
      </c>
      <c r="B31" s="1" t="s">
        <v>87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0"/>
        <v>2.2426897238248866E-2</v>
      </c>
    </row>
    <row r="32" spans="1:84" x14ac:dyDescent="0.25">
      <c r="A32" s="1" t="s">
        <v>104</v>
      </c>
      <c r="B32" s="1" t="s">
        <v>89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0"/>
        <v>2.1472888818589109E-2</v>
      </c>
    </row>
    <row r="33" spans="1:84" x14ac:dyDescent="0.25">
      <c r="A33" s="2">
        <v>43586</v>
      </c>
      <c r="B33" s="1" t="s">
        <v>90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0"/>
        <v>1.4821998108758283E-2</v>
      </c>
    </row>
    <row r="34" spans="1:84" x14ac:dyDescent="0.25">
      <c r="A34" s="2">
        <v>43617</v>
      </c>
      <c r="B34" s="1" t="s">
        <v>91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0"/>
        <v>1.4152417988368526E-2</v>
      </c>
    </row>
    <row r="35" spans="1:84" x14ac:dyDescent="0.25">
      <c r="A35" s="2">
        <v>43647</v>
      </c>
      <c r="B35" s="1" t="s">
        <v>92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0"/>
        <v>9.1338820099562401E-3</v>
      </c>
    </row>
    <row r="36" spans="1:84" x14ac:dyDescent="0.25">
      <c r="A36" s="1" t="s">
        <v>105</v>
      </c>
      <c r="B36" s="1" t="s">
        <v>94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0"/>
        <v>9.5111668562604113E-3</v>
      </c>
    </row>
    <row r="37" spans="1:84" x14ac:dyDescent="0.25">
      <c r="A37" s="2">
        <v>43709</v>
      </c>
      <c r="B37" s="1" t="s">
        <v>95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0"/>
        <v>9.0546506325859255E-3</v>
      </c>
    </row>
    <row r="38" spans="1:84" x14ac:dyDescent="0.25">
      <c r="A38" s="2">
        <v>43739</v>
      </c>
      <c r="B38" s="1" t="s">
        <v>96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0"/>
        <v>1.434368560134569E-3</v>
      </c>
    </row>
    <row r="39" spans="1:84" x14ac:dyDescent="0.25">
      <c r="A39" s="2">
        <v>43770</v>
      </c>
      <c r="B39" s="1" t="s">
        <v>97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0"/>
        <v>4.4607603668564977E-3</v>
      </c>
    </row>
    <row r="40" spans="1:84" x14ac:dyDescent="0.25">
      <c r="A40" s="1" t="s">
        <v>106</v>
      </c>
      <c r="B40" s="1" t="s">
        <v>83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0"/>
        <v>5.2828254372605521E-3</v>
      </c>
    </row>
    <row r="41" spans="1:84" x14ac:dyDescent="0.25">
      <c r="A41" s="1" t="s">
        <v>107</v>
      </c>
      <c r="B41" s="1" t="s">
        <v>85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0"/>
        <v>1.6053447040742297E-2</v>
      </c>
    </row>
    <row r="42" spans="1:84" x14ac:dyDescent="0.25">
      <c r="A42" s="2">
        <v>43862</v>
      </c>
      <c r="B42" s="1" t="s">
        <v>86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0"/>
        <v>9.7559790122099255E-3</v>
      </c>
    </row>
    <row r="43" spans="1:84" x14ac:dyDescent="0.25">
      <c r="A43" s="2">
        <v>43891</v>
      </c>
      <c r="B43" s="1" t="s">
        <v>87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0"/>
        <v>7.4654604818471526E-3</v>
      </c>
    </row>
    <row r="44" spans="1:84" x14ac:dyDescent="0.25">
      <c r="A44" s="1" t="s">
        <v>108</v>
      </c>
      <c r="B44" s="1" t="s">
        <v>89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0"/>
        <v>1.8866877401347626E-2</v>
      </c>
    </row>
    <row r="45" spans="1:84" x14ac:dyDescent="0.25">
      <c r="A45" s="2">
        <v>43952</v>
      </c>
      <c r="B45" s="1" t="s">
        <v>90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0"/>
        <v>1.9707236023900565E-2</v>
      </c>
    </row>
    <row r="46" spans="1:84" x14ac:dyDescent="0.25">
      <c r="A46" s="2">
        <v>43983</v>
      </c>
      <c r="B46" s="1" t="s">
        <v>91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0"/>
        <v>1.7697967031786499E-2</v>
      </c>
    </row>
    <row r="47" spans="1:84" x14ac:dyDescent="0.25">
      <c r="A47" s="2">
        <v>44013</v>
      </c>
      <c r="B47" s="1" t="s">
        <v>92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0"/>
        <v>1.8714877760715787E-2</v>
      </c>
    </row>
    <row r="48" spans="1:84" x14ac:dyDescent="0.25">
      <c r="A48" s="1" t="s">
        <v>109</v>
      </c>
      <c r="B48" s="1" t="s">
        <v>94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0"/>
        <v>1.7931189831746908E-2</v>
      </c>
    </row>
    <row r="49" spans="1:84" x14ac:dyDescent="0.25">
      <c r="A49" s="2">
        <v>44075</v>
      </c>
      <c r="B49" s="1" t="s">
        <v>95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0"/>
        <v>2.007165281884471E-2</v>
      </c>
    </row>
    <row r="50" spans="1:84" x14ac:dyDescent="0.25">
      <c r="A50" s="2">
        <v>44105</v>
      </c>
      <c r="B50" s="1" t="s">
        <v>96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0"/>
        <v>2.998341424462958E-2</v>
      </c>
    </row>
    <row r="51" spans="1:84" x14ac:dyDescent="0.25">
      <c r="A51" s="2">
        <v>44136</v>
      </c>
      <c r="B51" s="1" t="s">
        <v>97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0"/>
        <v>2.5754020613445006E-2</v>
      </c>
    </row>
    <row r="52" spans="1:84" x14ac:dyDescent="0.25">
      <c r="A52" s="1" t="s">
        <v>110</v>
      </c>
      <c r="B52" s="1" t="s">
        <v>83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0"/>
        <v>3.5132894444893426E-2</v>
      </c>
    </row>
    <row r="53" spans="1:84" x14ac:dyDescent="0.25">
      <c r="A53" s="1" t="s">
        <v>111</v>
      </c>
      <c r="B53" s="1" t="s">
        <v>85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0"/>
        <v>3.0518465430129815E-2</v>
      </c>
    </row>
    <row r="54" spans="1:84" x14ac:dyDescent="0.25">
      <c r="A54" s="2">
        <v>44228</v>
      </c>
      <c r="B54" s="1" t="s">
        <v>86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0"/>
        <v>2.6724917742258381E-2</v>
      </c>
    </row>
    <row r="55" spans="1:84" x14ac:dyDescent="0.25">
      <c r="A55" s="2">
        <v>44256</v>
      </c>
      <c r="B55" s="1" t="s">
        <v>87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0"/>
        <v>2.04082338068452E-2</v>
      </c>
    </row>
    <row r="56" spans="1:84" x14ac:dyDescent="0.25">
      <c r="A56" s="1" t="s">
        <v>112</v>
      </c>
      <c r="B56" s="1" t="s">
        <v>89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0"/>
        <v>1.2085632785675315E-2</v>
      </c>
    </row>
    <row r="57" spans="1:84" x14ac:dyDescent="0.25">
      <c r="A57" s="2">
        <v>44317</v>
      </c>
      <c r="B57" s="1" t="s">
        <v>90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0"/>
        <v>9.7318894754423457E-3</v>
      </c>
    </row>
    <row r="58" spans="1:84" x14ac:dyDescent="0.25">
      <c r="A58" s="2">
        <v>44348</v>
      </c>
      <c r="B58" s="1" t="s">
        <v>91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0"/>
        <v>1.2983857234744489E-2</v>
      </c>
    </row>
    <row r="59" spans="1:84" x14ac:dyDescent="0.25">
      <c r="A59" s="2">
        <v>44378</v>
      </c>
      <c r="B59" s="1" t="s">
        <v>92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0"/>
        <v>1.3715265396103682E-2</v>
      </c>
    </row>
    <row r="60" spans="1:84" x14ac:dyDescent="0.25">
      <c r="A60" s="1" t="s">
        <v>113</v>
      </c>
      <c r="B60" s="1" t="s">
        <v>94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0"/>
        <v>6.4162575295745317E-3</v>
      </c>
    </row>
    <row r="61" spans="1:84" x14ac:dyDescent="0.25">
      <c r="A61" s="2">
        <v>44440</v>
      </c>
      <c r="B61" s="1" t="s">
        <v>95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0"/>
        <v>-6.8875175131388744E-4</v>
      </c>
    </row>
    <row r="62" spans="1:84" x14ac:dyDescent="0.25">
      <c r="A62" s="2">
        <v>44470</v>
      </c>
      <c r="B62" s="1" t="s">
        <v>96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0"/>
        <v>-8.0409796846259152E-3</v>
      </c>
    </row>
    <row r="63" spans="1:84" x14ac:dyDescent="0.25">
      <c r="A63" s="2">
        <v>44501</v>
      </c>
      <c r="B63" s="1" t="s">
        <v>97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0"/>
        <v>-7.0124289578683552E-3</v>
      </c>
    </row>
    <row r="64" spans="1:84" x14ac:dyDescent="0.25">
      <c r="A64" s="1" t="s">
        <v>114</v>
      </c>
      <c r="B64" s="1" t="s">
        <v>83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0"/>
        <v>-8.2427725244451633E-3</v>
      </c>
    </row>
    <row r="65" spans="1:84" x14ac:dyDescent="0.25">
      <c r="A65" s="1" t="s">
        <v>115</v>
      </c>
      <c r="B65" s="1" t="s">
        <v>85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0"/>
        <v>-1.3776473163437331E-2</v>
      </c>
    </row>
    <row r="66" spans="1:84" x14ac:dyDescent="0.25">
      <c r="A66" s="2">
        <v>44593</v>
      </c>
      <c r="B66" s="1" t="s">
        <v>86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0"/>
        <v>-2.7157786088414237E-3</v>
      </c>
    </row>
    <row r="67" spans="1:84" x14ac:dyDescent="0.25">
      <c r="A67" s="2">
        <v>44621</v>
      </c>
      <c r="B67" s="1" t="s">
        <v>87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0"/>
        <v>7.4032591334554088E-3</v>
      </c>
    </row>
    <row r="68" spans="1:84" x14ac:dyDescent="0.25">
      <c r="A68" s="1" t="s">
        <v>116</v>
      </c>
      <c r="B68" s="1" t="s">
        <v>89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0"/>
        <v>8.0692064101006711E-3</v>
      </c>
    </row>
    <row r="69" spans="1:84" x14ac:dyDescent="0.25">
      <c r="A69" s="2">
        <v>44682</v>
      </c>
      <c r="B69" s="1" t="s">
        <v>90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0"/>
        <v>1.1093513410942002E-2</v>
      </c>
    </row>
    <row r="70" spans="1:84" x14ac:dyDescent="0.25">
      <c r="A70" s="2">
        <v>44713</v>
      </c>
      <c r="B70" s="1" t="s">
        <v>91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0"/>
        <v>4.6495004271860374E-3</v>
      </c>
    </row>
    <row r="71" spans="1:84" x14ac:dyDescent="0.25">
      <c r="A71" s="2">
        <v>44743</v>
      </c>
      <c r="B71" s="1" t="s">
        <v>92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0"/>
        <v>-2.7860020268706265E-3</v>
      </c>
    </row>
    <row r="72" spans="1:84" x14ac:dyDescent="0.25">
      <c r="A72" s="1" t="s">
        <v>117</v>
      </c>
      <c r="B72" s="1" t="s">
        <v>94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0"/>
        <v>9.9782318922430058E-3</v>
      </c>
    </row>
    <row r="73" spans="1:84" x14ac:dyDescent="0.25">
      <c r="A73" s="2">
        <v>44805</v>
      </c>
      <c r="B73" s="1" t="s">
        <v>95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0"/>
        <v>2.4120810713757823E-2</v>
      </c>
    </row>
    <row r="74" spans="1:84" x14ac:dyDescent="0.25">
      <c r="A74" s="2">
        <v>44835</v>
      </c>
      <c r="B74" s="1" t="s">
        <v>96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0"/>
        <v>2.5175364219292007E-2</v>
      </c>
    </row>
    <row r="75" spans="1:84" x14ac:dyDescent="0.25">
      <c r="A75" s="2">
        <v>44866</v>
      </c>
      <c r="B75" s="1" t="s">
        <v>97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0"/>
        <v>1.8533827001048886E-2</v>
      </c>
    </row>
    <row r="76" spans="1:84" x14ac:dyDescent="0.25">
      <c r="A76" s="1">
        <f>+'Indice PondENGHO'!A75</f>
        <v>44927</v>
      </c>
      <c r="B76" s="1" t="str">
        <f>+'Indice PondENGHO'!B75</f>
        <v>Enero</v>
      </c>
      <c r="C76" s="1">
        <f>+'Indice PondENGHO'!C75</f>
        <v>2023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0"/>
        <v>4.9474612525806094E-3</v>
      </c>
    </row>
    <row r="77" spans="1:84" x14ac:dyDescent="0.25">
      <c r="A77" s="2">
        <f>+'Indice PondENGHO'!A76</f>
        <v>44958</v>
      </c>
      <c r="B77" s="1" t="str">
        <f>+'Indice PondENGHO'!B76</f>
        <v>Febrero</v>
      </c>
      <c r="C77" s="1">
        <f>+'Indice PondENGHO'!C76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0"/>
        <v>6.055776173891747E-3</v>
      </c>
    </row>
    <row r="78" spans="1:84" x14ac:dyDescent="0.25">
      <c r="A78" s="2">
        <f>+'Indice PondENGHO'!A77</f>
        <v>44986</v>
      </c>
      <c r="B78" s="1" t="str">
        <f>+'Indice PondENGHO'!B77</f>
        <v>Febrero</v>
      </c>
      <c r="C78" s="1">
        <f>+'Indice PondENGHO'!C77</f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1">+BL78-BP78</f>
        <v>1.0963018668950664E-2</v>
      </c>
    </row>
  </sheetData>
  <mergeCells count="5">
    <mergeCell ref="D1:O1"/>
    <mergeCell ref="P1:AA1"/>
    <mergeCell ref="AB1:AM1"/>
    <mergeCell ref="AN1:AY1"/>
    <mergeCell ref="AZ1:BK1"/>
  </mergeCells>
  <conditionalFormatting sqref="BL77:BP7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7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5:BP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0"/>
  <sheetViews>
    <sheetView tabSelected="1" topLeftCell="A33" zoomScale="162" workbookViewId="0">
      <selection activeCell="G48" sqref="G48"/>
    </sheetView>
  </sheetViews>
  <sheetFormatPr baseColWidth="10" defaultRowHeight="15" x14ac:dyDescent="0.25"/>
  <cols>
    <col min="5" max="5" width="26.5703125" bestFit="1" customWidth="1"/>
    <col min="7" max="8" width="19.285156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0" t="s">
        <v>157</v>
      </c>
      <c r="F3" s="70"/>
      <c r="G3" s="70"/>
      <c r="H3" s="70"/>
      <c r="I3" s="59"/>
      <c r="K3" s="70" t="s">
        <v>158</v>
      </c>
      <c r="L3" s="70"/>
      <c r="M3" s="70"/>
      <c r="N3" s="70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151</v>
      </c>
      <c r="E5" s="63"/>
      <c r="F5" s="63" t="s">
        <v>147</v>
      </c>
      <c r="G5" s="63" t="s">
        <v>152</v>
      </c>
      <c r="H5" s="63" t="s">
        <v>153</v>
      </c>
      <c r="I5" s="59"/>
      <c r="K5" s="63" t="s">
        <v>151</v>
      </c>
      <c r="L5" s="63" t="s">
        <v>147</v>
      </c>
      <c r="M5" s="63" t="s">
        <v>152</v>
      </c>
      <c r="P5" s="63" t="s">
        <v>159</v>
      </c>
      <c r="Q5" s="63" t="s">
        <v>160</v>
      </c>
    </row>
    <row r="6" spans="1:19" x14ac:dyDescent="0.25">
      <c r="A6" s="59"/>
      <c r="B6" s="59"/>
      <c r="C6" s="59">
        <f>+COLUMN($BL$1)</f>
        <v>64</v>
      </c>
      <c r="D6" s="65">
        <f>+$B$7</f>
        <v>44986</v>
      </c>
      <c r="E6" s="59" t="s">
        <v>154</v>
      </c>
      <c r="F6" s="59">
        <v>1</v>
      </c>
      <c r="G6" s="61">
        <f>100*VLOOKUP($D$6,'Infla Mensual PondENGHO'!$A$3:$BP$100000,$C6)</f>
        <v>7.7586494832337705</v>
      </c>
      <c r="H6" s="61">
        <f>100*VLOOKUP($D$6,'Infla Interanual PondENGHO'!$A$3:$BP$100000,$C6)</f>
        <v>103.3266556141736</v>
      </c>
      <c r="I6" s="59"/>
      <c r="K6" s="71">
        <f>+DATE(P6,Q6,1)</f>
        <v>44621</v>
      </c>
      <c r="L6" s="38" t="s">
        <v>161</v>
      </c>
      <c r="M6" s="72">
        <f>100*VLOOKUP($K6,'Infla Mensual PondENGHO'!$A$3:'Infla Mensual PondENGHO'!$A$3:$BP$1000000,COLUMN($BL$1),FALSE)</f>
        <v>6.9655462129877277</v>
      </c>
      <c r="P6">
        <f>+YEAR(D6)-1</f>
        <v>2022</v>
      </c>
      <c r="Q6">
        <f>+MONTH(D6)</f>
        <v>3</v>
      </c>
      <c r="S6">
        <v>1</v>
      </c>
    </row>
    <row r="7" spans="1:19" x14ac:dyDescent="0.25">
      <c r="A7" s="59"/>
      <c r="B7" s="65">
        <f>+MAX('[3]Infla Mensual PondENGHO'!$A$4:$A$100000)</f>
        <v>44986</v>
      </c>
      <c r="C7" s="59">
        <f>+C6+1</f>
        <v>65</v>
      </c>
      <c r="D7" s="65">
        <f t="shared" ref="D7:D10" si="0">+$B$7</f>
        <v>44986</v>
      </c>
      <c r="E7" s="59"/>
      <c r="F7" s="59">
        <f>+F6+1</f>
        <v>2</v>
      </c>
      <c r="G7" s="61">
        <f>100*VLOOKUP($D$6,'Infla Mensual PondENGHO'!$A$3:$BP$100000,$C7)</f>
        <v>7.7692264898693075</v>
      </c>
      <c r="H7" s="61">
        <f>100*VLOOKUP($D$6,'Infla Interanual PondENGHO'!$A$3:$BP$100000,$C7)</f>
        <v>102.75686424860862</v>
      </c>
      <c r="I7" s="59"/>
      <c r="K7" s="71">
        <f t="shared" ref="K7:K18" si="1">+DATE(P7,Q7,1)</f>
        <v>44652</v>
      </c>
      <c r="L7" s="38" t="s">
        <v>161</v>
      </c>
      <c r="M7" s="72">
        <f>100*VLOOKUP($K7,'Infla Mensual PondENGHO'!$A$3:'Infla Mensual PondENGHO'!$A$3:$BP$1000000,COLUMN($BL$1),FALSE)</f>
        <v>6.0997925053647206</v>
      </c>
      <c r="P7">
        <f>+IF(Q6=12,P6+1,P6)</f>
        <v>2022</v>
      </c>
      <c r="Q7">
        <f>+IF(Q6=12,1,Q6+1)</f>
        <v>4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44986</v>
      </c>
      <c r="E8" s="59"/>
      <c r="F8" s="59">
        <f t="shared" ref="F8:F9" si="3">+F7+1</f>
        <v>3</v>
      </c>
      <c r="G8" s="61">
        <f>100*VLOOKUP($D$6,'Infla Mensual PondENGHO'!$A$3:$BP$100000,$C8)</f>
        <v>7.8038619876598547</v>
      </c>
      <c r="H8" s="61">
        <f>100*VLOOKUP($D$6,'Infla Interanual PondENGHO'!$A$3:$BP$100000,$C8)</f>
        <v>102.49034145755846</v>
      </c>
      <c r="I8" s="59"/>
      <c r="K8" s="71">
        <f t="shared" si="1"/>
        <v>44682</v>
      </c>
      <c r="L8" s="38" t="s">
        <v>161</v>
      </c>
      <c r="M8" s="72">
        <f>100*VLOOKUP($K8,'Infla Mensual PondENGHO'!$A$3:'Infla Mensual PondENGHO'!$A$3:$BP$1000000,COLUMN($BL$1),FALSE)</f>
        <v>5.0235355609195897</v>
      </c>
      <c r="P8">
        <f t="shared" ref="P8:P17" si="4">+IF(Q7=12,P7+1,P7)</f>
        <v>2022</v>
      </c>
      <c r="Q8">
        <f t="shared" ref="Q8:Q17" si="5">+IF(Q7=12,1,Q7+1)</f>
        <v>5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44986</v>
      </c>
      <c r="E9" s="59"/>
      <c r="F9" s="59">
        <f t="shared" si="3"/>
        <v>4</v>
      </c>
      <c r="G9" s="61">
        <f>100*VLOOKUP($D$6,'Infla Mensual PondENGHO'!$A$3:$BP$100000,$C9)</f>
        <v>7.6601348602286734</v>
      </c>
      <c r="H9" s="61">
        <f>100*VLOOKUP($D$6,'Infla Interanual PondENGHO'!$A$3:$BP$100000,$C9)</f>
        <v>102.2237913604056</v>
      </c>
      <c r="I9" s="59"/>
      <c r="K9" s="71">
        <f t="shared" si="1"/>
        <v>44713</v>
      </c>
      <c r="L9" s="38" t="s">
        <v>161</v>
      </c>
      <c r="M9" s="72">
        <f>100*VLOOKUP($K9,'Infla Mensual PondENGHO'!$A$3:'Infla Mensual PondENGHO'!$A$3:$BP$1000000,COLUMN($BL$1),FALSE)</f>
        <v>5.1225973687408333</v>
      </c>
      <c r="P9">
        <f t="shared" si="4"/>
        <v>2022</v>
      </c>
      <c r="Q9">
        <f t="shared" si="5"/>
        <v>6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44986</v>
      </c>
      <c r="E10" s="59" t="s">
        <v>155</v>
      </c>
      <c r="F10" s="59">
        <v>5</v>
      </c>
      <c r="G10" s="61">
        <f>100*VLOOKUP($D$6,'Infla Mensual PondENGHO'!$A$3:$BP$100000,$C10)</f>
        <v>7.5019126341982378</v>
      </c>
      <c r="H10" s="61">
        <f>100*VLOOKUP($D$6,'Infla Interanual PondENGHO'!$A$3:$BP$100000,$C10)</f>
        <v>102.23035374727854</v>
      </c>
      <c r="I10" s="59"/>
      <c r="K10" s="71">
        <f t="shared" si="1"/>
        <v>44743</v>
      </c>
      <c r="L10" s="38" t="s">
        <v>161</v>
      </c>
      <c r="M10" s="72">
        <f>100*VLOOKUP($K10,'Infla Mensual PondENGHO'!$A$3:'Infla Mensual PondENGHO'!$A$3:$BP$1000000,COLUMN($BL$1),FALSE)</f>
        <v>7.1002393319537838</v>
      </c>
      <c r="P10">
        <f t="shared" si="4"/>
        <v>2022</v>
      </c>
      <c r="Q10">
        <f t="shared" si="5"/>
        <v>7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71">
        <f t="shared" si="1"/>
        <v>44774</v>
      </c>
      <c r="L11" s="38" t="s">
        <v>161</v>
      </c>
      <c r="M11" s="72">
        <f>100*VLOOKUP($K11,'Infla Mensual PondENGHO'!$A$3:'Infla Mensual PondENGHO'!$A$3:$BP$1000000,COLUMN($BL$1),FALSE)</f>
        <v>7.1608581053520304</v>
      </c>
      <c r="P11">
        <f t="shared" si="4"/>
        <v>2022</v>
      </c>
      <c r="Q11">
        <f t="shared" si="5"/>
        <v>8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0" t="s">
        <v>156</v>
      </c>
      <c r="F12" s="70"/>
      <c r="G12" s="64">
        <f>+G6-G10</f>
        <v>0.25673684903553262</v>
      </c>
      <c r="H12" s="64">
        <f t="shared" ref="H12" si="7">+H6-H10</f>
        <v>1.096301866895061</v>
      </c>
      <c r="I12" s="59"/>
      <c r="K12" s="71">
        <f t="shared" si="1"/>
        <v>44805</v>
      </c>
      <c r="L12" s="38" t="s">
        <v>161</v>
      </c>
      <c r="M12" s="72">
        <f>100*VLOOKUP($K12,'Infla Mensual PondENGHO'!$A$3:'Infla Mensual PondENGHO'!$A$3:$BP$1000000,COLUMN($BL$1),FALSE)</f>
        <v>6.4755271276797588</v>
      </c>
      <c r="P12">
        <f t="shared" si="4"/>
        <v>2022</v>
      </c>
      <c r="Q12">
        <f t="shared" si="5"/>
        <v>9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71">
        <f t="shared" si="1"/>
        <v>44835</v>
      </c>
      <c r="L13" s="38" t="s">
        <v>161</v>
      </c>
      <c r="M13" s="72">
        <f>100*VLOOKUP($K13,'Infla Mensual PondENGHO'!$A$3:'Infla Mensual PondENGHO'!$A$3:$BP$1000000,COLUMN($BL$1),FALSE)</f>
        <v>6.3011256746834388</v>
      </c>
      <c r="P13">
        <f t="shared" si="4"/>
        <v>2022</v>
      </c>
      <c r="Q13">
        <f t="shared" si="5"/>
        <v>10</v>
      </c>
      <c r="S13">
        <f t="shared" si="6"/>
        <v>8</v>
      </c>
    </row>
    <row r="14" spans="1:19" x14ac:dyDescent="0.25">
      <c r="K14" s="71">
        <f t="shared" si="1"/>
        <v>44866</v>
      </c>
      <c r="L14" s="38" t="s">
        <v>161</v>
      </c>
      <c r="M14" s="72">
        <f>100*VLOOKUP($K14,'Infla Mensual PondENGHO'!$A$3:'Infla Mensual PondENGHO'!$A$3:$BP$1000000,COLUMN($BL$1),FALSE)</f>
        <v>4.6510375680181459</v>
      </c>
      <c r="P14">
        <f t="shared" si="4"/>
        <v>2022</v>
      </c>
      <c r="Q14">
        <f t="shared" si="5"/>
        <v>11</v>
      </c>
      <c r="S14">
        <f t="shared" si="6"/>
        <v>9</v>
      </c>
    </row>
    <row r="15" spans="1:19" x14ac:dyDescent="0.25">
      <c r="K15" s="71">
        <f t="shared" si="1"/>
        <v>44896</v>
      </c>
      <c r="L15" s="38" t="s">
        <v>161</v>
      </c>
      <c r="M15" s="72">
        <f>100*VLOOKUP($K15,'Infla Mensual PondENGHO'!$A$3:'Infla Mensual PondENGHO'!$A$3:$BP$1000000,COLUMN($BL$1),FALSE)</f>
        <v>4.8565417168664249</v>
      </c>
      <c r="P15">
        <f t="shared" si="4"/>
        <v>2022</v>
      </c>
      <c r="Q15">
        <f t="shared" si="5"/>
        <v>12</v>
      </c>
      <c r="S15">
        <f t="shared" si="6"/>
        <v>10</v>
      </c>
    </row>
    <row r="16" spans="1:19" x14ac:dyDescent="0.25">
      <c r="K16" s="71">
        <f t="shared" si="1"/>
        <v>44927</v>
      </c>
      <c r="L16" s="38" t="s">
        <v>161</v>
      </c>
      <c r="M16" s="72">
        <f>100*VLOOKUP($K16,'Infla Mensual PondENGHO'!$A$3:'Infla Mensual PondENGHO'!$A$3:$BP$1000000,COLUMN($BL$1),FALSE)</f>
        <v>6.1559174360696023</v>
      </c>
      <c r="P16">
        <f t="shared" si="4"/>
        <v>2023</v>
      </c>
      <c r="Q16">
        <f t="shared" si="5"/>
        <v>1</v>
      </c>
      <c r="S16">
        <f t="shared" si="6"/>
        <v>11</v>
      </c>
    </row>
    <row r="17" spans="8:19" x14ac:dyDescent="0.25">
      <c r="K17" s="71">
        <f t="shared" si="1"/>
        <v>44958</v>
      </c>
      <c r="L17" s="38" t="s">
        <v>161</v>
      </c>
      <c r="M17" s="72">
        <f>100*VLOOKUP($K17,'Infla Mensual PondENGHO'!$A$3:'Infla Mensual PondENGHO'!$A$3:$BP$1000000,COLUMN($BL$1),FALSE)</f>
        <v>7.2396997116398465</v>
      </c>
      <c r="P17">
        <f t="shared" si="4"/>
        <v>2023</v>
      </c>
      <c r="Q17">
        <f t="shared" si="5"/>
        <v>2</v>
      </c>
      <c r="S17">
        <f t="shared" si="6"/>
        <v>12</v>
      </c>
    </row>
    <row r="18" spans="8:19" x14ac:dyDescent="0.25">
      <c r="K18" s="71">
        <f t="shared" si="1"/>
        <v>44986</v>
      </c>
      <c r="L18" s="38" t="s">
        <v>161</v>
      </c>
      <c r="M18" s="72">
        <f>100*VLOOKUP($K18,'Infla Mensual PondENGHO'!$A$3:'Infla Mensual PondENGHO'!$A$3:$BP$1000000,COLUMN($BL$1),FALSE)</f>
        <v>7.7586494832337705</v>
      </c>
      <c r="P18">
        <f t="shared" ref="P18" si="8">+IF(Q17=12,P17+1,P17)</f>
        <v>2023</v>
      </c>
      <c r="Q18">
        <f t="shared" ref="Q18" si="9">+IF(Q17=12,1,Q17+1)</f>
        <v>3</v>
      </c>
      <c r="S18">
        <f t="shared" ref="S18" si="10">+S17+1</f>
        <v>13</v>
      </c>
    </row>
    <row r="19" spans="8:19" x14ac:dyDescent="0.25">
      <c r="K19" s="71">
        <f>+K6</f>
        <v>44621</v>
      </c>
      <c r="L19" s="38" t="s">
        <v>162</v>
      </c>
      <c r="M19" s="72">
        <f>100*VLOOKUP($K19,'Infla Mensual PondENGHO'!$A$3:'Infla Mensual PondENGHO'!$A$3:$BP$1000000,COLUMN($BM$1),FALSE)</f>
        <v>6.8659338622220956</v>
      </c>
    </row>
    <row r="20" spans="8:19" x14ac:dyDescent="0.25">
      <c r="K20" s="71">
        <f t="shared" ref="K20:K70" si="11">+K7</f>
        <v>44652</v>
      </c>
      <c r="L20" s="38" t="s">
        <v>162</v>
      </c>
      <c r="M20" s="72">
        <f>100*VLOOKUP($K20,'Infla Mensual PondENGHO'!$A$3:'Infla Mensual PondENGHO'!$A$3:$BP$1000000,COLUMN($BM$1),FALSE)</f>
        <v>6.028522895498778</v>
      </c>
    </row>
    <row r="21" spans="8:19" x14ac:dyDescent="0.25">
      <c r="K21" s="71">
        <f t="shared" si="11"/>
        <v>44682</v>
      </c>
      <c r="L21" s="38" t="s">
        <v>162</v>
      </c>
      <c r="M21" s="72">
        <f>100*VLOOKUP($K21,'Infla Mensual PondENGHO'!$A$3:'Infla Mensual PondENGHO'!$A$3:$BP$1000000,COLUMN($BM$1),FALSE)</f>
        <v>5.0365423416912636</v>
      </c>
    </row>
    <row r="22" spans="8:19" x14ac:dyDescent="0.25">
      <c r="H22" s="58"/>
      <c r="K22" s="71">
        <f t="shared" si="11"/>
        <v>44713</v>
      </c>
      <c r="L22" s="38" t="s">
        <v>162</v>
      </c>
      <c r="M22" s="72">
        <f>100*VLOOKUP($K22,'Infla Mensual PondENGHO'!$A$3:'Infla Mensual PondENGHO'!$A$3:$BP$1000000,COLUMN($BM$1),FALSE)</f>
        <v>5.204237697907943</v>
      </c>
    </row>
    <row r="23" spans="8:19" x14ac:dyDescent="0.25">
      <c r="K23" s="71">
        <f t="shared" si="11"/>
        <v>44743</v>
      </c>
      <c r="L23" s="38" t="s">
        <v>162</v>
      </c>
      <c r="M23" s="72">
        <f>100*VLOOKUP($K23,'Infla Mensual PondENGHO'!$A$3:'Infla Mensual PondENGHO'!$A$3:$BP$1000000,COLUMN($BM$1),FALSE)</f>
        <v>7.1888910004362927</v>
      </c>
    </row>
    <row r="24" spans="8:19" x14ac:dyDescent="0.25">
      <c r="K24" s="71">
        <f t="shared" si="11"/>
        <v>44774</v>
      </c>
      <c r="L24" s="38" t="s">
        <v>162</v>
      </c>
      <c r="M24" s="72">
        <f>100*VLOOKUP($K24,'Infla Mensual PondENGHO'!$A$3:'Infla Mensual PondENGHO'!$A$3:$BP$1000000,COLUMN($BM$1),FALSE)</f>
        <v>7.0353393289318777</v>
      </c>
    </row>
    <row r="25" spans="8:19" x14ac:dyDescent="0.25">
      <c r="K25" s="71">
        <f t="shared" si="11"/>
        <v>44805</v>
      </c>
      <c r="L25" s="38" t="s">
        <v>162</v>
      </c>
      <c r="M25" s="72">
        <f>100*VLOOKUP($K25,'Infla Mensual PondENGHO'!$A$3:'Infla Mensual PondENGHO'!$A$3:$BP$1000000,COLUMN($BM$1),FALSE)</f>
        <v>6.3359034819487015</v>
      </c>
    </row>
    <row r="26" spans="8:19" x14ac:dyDescent="0.25">
      <c r="K26" s="71">
        <f t="shared" si="11"/>
        <v>44835</v>
      </c>
      <c r="L26" s="38" t="s">
        <v>162</v>
      </c>
      <c r="M26" s="72">
        <f>100*VLOOKUP($K26,'Infla Mensual PondENGHO'!$A$3:'Infla Mensual PondENGHO'!$A$3:$BP$1000000,COLUMN($BM$1),FALSE)</f>
        <v>6.3305875648651311</v>
      </c>
    </row>
    <row r="27" spans="8:19" x14ac:dyDescent="0.25">
      <c r="K27" s="71">
        <f t="shared" si="11"/>
        <v>44866</v>
      </c>
      <c r="L27" s="38" t="s">
        <v>162</v>
      </c>
      <c r="M27" s="72">
        <f>100*VLOOKUP($K27,'Infla Mensual PondENGHO'!$A$3:'Infla Mensual PondENGHO'!$A$3:$BP$1000000,COLUMN($BM$1),FALSE)</f>
        <v>4.8082913552601747</v>
      </c>
    </row>
    <row r="28" spans="8:19" x14ac:dyDescent="0.25">
      <c r="K28" s="71">
        <f t="shared" si="11"/>
        <v>44896</v>
      </c>
      <c r="L28" s="38" t="s">
        <v>162</v>
      </c>
      <c r="M28" s="72">
        <f>100*VLOOKUP($K28,'Infla Mensual PondENGHO'!$A$3:'Infla Mensual PondENGHO'!$A$3:$BP$1000000,COLUMN($BM$1),FALSE)</f>
        <v>5.0135315538827108</v>
      </c>
    </row>
    <row r="29" spans="8:19" x14ac:dyDescent="0.25">
      <c r="K29" s="71">
        <f t="shared" si="11"/>
        <v>44927</v>
      </c>
      <c r="L29" s="38" t="s">
        <v>162</v>
      </c>
      <c r="M29" s="72">
        <f>100*VLOOKUP($K29,'Infla Mensual PondENGHO'!$A$3:'Infla Mensual PondENGHO'!$A$3:$BP$1000000,COLUMN($BM$1),FALSE)</f>
        <v>6.0936999023126992</v>
      </c>
    </row>
    <row r="30" spans="8:19" x14ac:dyDescent="0.25">
      <c r="K30" s="71">
        <f t="shared" si="11"/>
        <v>44958</v>
      </c>
      <c r="L30" s="38" t="s">
        <v>162</v>
      </c>
      <c r="M30" s="72">
        <f>100*VLOOKUP($K30,'Infla Mensual PondENGHO'!$A$3:'Infla Mensual PondENGHO'!$A$3:$BP$1000000,COLUMN($BM$1),FALSE)</f>
        <v>6.90408772374278</v>
      </c>
    </row>
    <row r="31" spans="8:19" x14ac:dyDescent="0.25">
      <c r="K31" s="71">
        <f t="shared" si="11"/>
        <v>44986</v>
      </c>
      <c r="L31" s="38" t="s">
        <v>162</v>
      </c>
      <c r="M31" s="72">
        <f>100*VLOOKUP($K31,'Infla Mensual PondENGHO'!$A$3:'Infla Mensual PondENGHO'!$A$3:$BP$1000000,COLUMN($BM$1),FALSE)</f>
        <v>7.7692264898693075</v>
      </c>
    </row>
    <row r="32" spans="8:19" x14ac:dyDescent="0.25">
      <c r="K32" s="71">
        <f t="shared" si="11"/>
        <v>44621</v>
      </c>
      <c r="L32" s="38" t="s">
        <v>163</v>
      </c>
      <c r="M32" s="72">
        <f>100*VLOOKUP($K32,'Infla Mensual PondENGHO'!$A$3:'Infla Mensual PondENGHO'!$A$3:$BP$1000000,COLUMN($BN$1),FALSE)</f>
        <v>6.8020532655035604</v>
      </c>
    </row>
    <row r="33" spans="11:13" x14ac:dyDescent="0.25">
      <c r="K33" s="71">
        <f t="shared" si="11"/>
        <v>44652</v>
      </c>
      <c r="L33" s="38" t="s">
        <v>163</v>
      </c>
      <c r="M33" s="72">
        <f>100*VLOOKUP($K33,'Infla Mensual PondENGHO'!$A$3:'Infla Mensual PondENGHO'!$A$3:$BP$1000000,COLUMN($BN$1),FALSE)</f>
        <v>6.0361402223172433</v>
      </c>
    </row>
    <row r="34" spans="11:13" x14ac:dyDescent="0.25">
      <c r="K34" s="71">
        <f t="shared" si="11"/>
        <v>44682</v>
      </c>
      <c r="L34" s="38" t="s">
        <v>163</v>
      </c>
      <c r="M34" s="72">
        <f>100*VLOOKUP($K34,'Infla Mensual PondENGHO'!$A$3:'Infla Mensual PondENGHO'!$A$3:$BP$1000000,COLUMN($BN$1),FALSE)</f>
        <v>5.0459817861087775</v>
      </c>
    </row>
    <row r="35" spans="11:13" x14ac:dyDescent="0.25">
      <c r="K35" s="71">
        <f t="shared" si="11"/>
        <v>44713</v>
      </c>
      <c r="L35" s="38" t="s">
        <v>163</v>
      </c>
      <c r="M35" s="72">
        <f>100*VLOOKUP($K35,'Infla Mensual PondENGHO'!$A$3:'Infla Mensual PondENGHO'!$A$3:$BP$1000000,COLUMN($BN$1),FALSE)</f>
        <v>5.2538732909770625</v>
      </c>
    </row>
    <row r="36" spans="11:13" x14ac:dyDescent="0.25">
      <c r="K36" s="71">
        <f t="shared" si="11"/>
        <v>44743</v>
      </c>
      <c r="L36" s="38" t="s">
        <v>163</v>
      </c>
      <c r="M36" s="72">
        <f>100*VLOOKUP($K36,'Infla Mensual PondENGHO'!$A$3:'Infla Mensual PondENGHO'!$A$3:$BP$1000000,COLUMN($BN$1),FALSE)</f>
        <v>7.2862478697499178</v>
      </c>
    </row>
    <row r="37" spans="11:13" x14ac:dyDescent="0.25">
      <c r="K37" s="71">
        <f t="shared" si="11"/>
        <v>44774</v>
      </c>
      <c r="L37" s="38" t="s">
        <v>163</v>
      </c>
      <c r="M37" s="72">
        <f>100*VLOOKUP($K37,'Infla Mensual PondENGHO'!$A$3:'Infla Mensual PondENGHO'!$A$3:$BP$1000000,COLUMN($BN$1),FALSE)</f>
        <v>6.9542379941794907</v>
      </c>
    </row>
    <row r="38" spans="11:13" x14ac:dyDescent="0.25">
      <c r="K38" s="71">
        <f t="shared" si="11"/>
        <v>44805</v>
      </c>
      <c r="L38" s="38" t="s">
        <v>163</v>
      </c>
      <c r="M38" s="72">
        <f>100*VLOOKUP($K38,'Infla Mensual PondENGHO'!$A$3:'Infla Mensual PondENGHO'!$A$3:$BP$1000000,COLUMN($BN$1),FALSE)</f>
        <v>6.2421191263090092</v>
      </c>
    </row>
    <row r="39" spans="11:13" x14ac:dyDescent="0.25">
      <c r="K39" s="71">
        <f t="shared" si="11"/>
        <v>44835</v>
      </c>
      <c r="L39" s="38" t="s">
        <v>163</v>
      </c>
      <c r="M39" s="72">
        <f>100*VLOOKUP($K39,'Infla Mensual PondENGHO'!$A$3:'Infla Mensual PondENGHO'!$A$3:$BP$1000000,COLUMN($BN$1),FALSE)</f>
        <v>6.3865972209353528</v>
      </c>
    </row>
    <row r="40" spans="11:13" x14ac:dyDescent="0.25">
      <c r="K40" s="71">
        <f t="shared" si="11"/>
        <v>44866</v>
      </c>
      <c r="L40" s="38" t="s">
        <v>163</v>
      </c>
      <c r="M40" s="72">
        <f>100*VLOOKUP($K40,'Infla Mensual PondENGHO'!$A$3:'Infla Mensual PondENGHO'!$A$3:$BP$1000000,COLUMN($BN$1),FALSE)</f>
        <v>4.8429118122409909</v>
      </c>
    </row>
    <row r="41" spans="11:13" x14ac:dyDescent="0.25">
      <c r="K41" s="71">
        <f t="shared" si="11"/>
        <v>44896</v>
      </c>
      <c r="L41" s="38" t="s">
        <v>163</v>
      </c>
      <c r="M41" s="72">
        <f>100*VLOOKUP($K41,'Infla Mensual PondENGHO'!$A$3:'Infla Mensual PondENGHO'!$A$3:$BP$1000000,COLUMN($BN$1),FALSE)</f>
        <v>5.0793938283961504</v>
      </c>
    </row>
    <row r="42" spans="11:13" x14ac:dyDescent="0.25">
      <c r="K42" s="71">
        <f t="shared" si="11"/>
        <v>44927</v>
      </c>
      <c r="L42" s="38" t="s">
        <v>163</v>
      </c>
      <c r="M42" s="72">
        <f>100*VLOOKUP($K42,'Infla Mensual PondENGHO'!$A$3:'Infla Mensual PondENGHO'!$A$3:$BP$1000000,COLUMN($BN$1),FALSE)</f>
        <v>6.0238380928839597</v>
      </c>
    </row>
    <row r="43" spans="11:13" x14ac:dyDescent="0.25">
      <c r="K43" s="71">
        <f t="shared" si="11"/>
        <v>44958</v>
      </c>
      <c r="L43" s="38" t="s">
        <v>163</v>
      </c>
      <c r="M43" s="72">
        <f>100*VLOOKUP($K43,'Infla Mensual PondENGHO'!$A$3:'Infla Mensual PondENGHO'!$A$3:$BP$1000000,COLUMN($BN$1),FALSE)</f>
        <v>6.7498851489504963</v>
      </c>
    </row>
    <row r="44" spans="11:13" x14ac:dyDescent="0.25">
      <c r="K44" s="71">
        <f t="shared" si="11"/>
        <v>44986</v>
      </c>
      <c r="L44" s="38" t="s">
        <v>163</v>
      </c>
      <c r="M44" s="72">
        <f>100*VLOOKUP($K44,'Infla Mensual PondENGHO'!$A$3:'Infla Mensual PondENGHO'!$A$3:$BP$1000000,COLUMN($BN$1),FALSE)</f>
        <v>7.8038619876598547</v>
      </c>
    </row>
    <row r="45" spans="11:13" x14ac:dyDescent="0.25">
      <c r="K45" s="71">
        <f t="shared" si="11"/>
        <v>44621</v>
      </c>
      <c r="L45" s="38" t="s">
        <v>164</v>
      </c>
      <c r="M45" s="72">
        <f>100*VLOOKUP($K45,'Infla Mensual PondENGHO'!$A$3:'Infla Mensual PondENGHO'!$A$3:$BP$1000000,COLUMN($BO$1),FALSE)</f>
        <v>6.7051685178689979</v>
      </c>
    </row>
    <row r="46" spans="11:13" x14ac:dyDescent="0.25">
      <c r="K46" s="71">
        <f t="shared" si="11"/>
        <v>44652</v>
      </c>
      <c r="L46" s="38" t="s">
        <v>164</v>
      </c>
      <c r="M46" s="72">
        <f>100*VLOOKUP($K46,'Infla Mensual PondENGHO'!$A$3:'Infla Mensual PondENGHO'!$A$3:$BP$1000000,COLUMN($BO$1),FALSE)</f>
        <v>6.0376317562944593</v>
      </c>
    </row>
    <row r="47" spans="11:13" x14ac:dyDescent="0.25">
      <c r="K47" s="71">
        <f t="shared" si="11"/>
        <v>44682</v>
      </c>
      <c r="L47" s="38" t="s">
        <v>164</v>
      </c>
      <c r="M47" s="72">
        <f>100*VLOOKUP($K47,'Infla Mensual PondENGHO'!$A$3:'Infla Mensual PondENGHO'!$A$3:$BP$1000000,COLUMN($BO$1),FALSE)</f>
        <v>5.0788376815117831</v>
      </c>
    </row>
    <row r="48" spans="11:13" x14ac:dyDescent="0.25">
      <c r="K48" s="71">
        <f t="shared" si="11"/>
        <v>44713</v>
      </c>
      <c r="L48" s="38" t="s">
        <v>164</v>
      </c>
      <c r="M48" s="72">
        <f>100*VLOOKUP($K48,'Infla Mensual PondENGHO'!$A$3:'Infla Mensual PondENGHO'!$A$3:$BP$1000000,COLUMN($BO$1),FALSE)</f>
        <v>5.3103974997931624</v>
      </c>
    </row>
    <row r="49" spans="11:13" x14ac:dyDescent="0.25">
      <c r="K49" s="71">
        <f t="shared" si="11"/>
        <v>44743</v>
      </c>
      <c r="L49" s="38" t="s">
        <v>164</v>
      </c>
      <c r="M49" s="72">
        <f>100*VLOOKUP($K49,'Infla Mensual PondENGHO'!$A$3:'Infla Mensual PondENGHO'!$A$3:$BP$1000000,COLUMN($BO$1),FALSE)</f>
        <v>7.4024854453479172</v>
      </c>
    </row>
    <row r="50" spans="11:13" x14ac:dyDescent="0.25">
      <c r="K50" s="71">
        <f t="shared" si="11"/>
        <v>44774</v>
      </c>
      <c r="L50" s="38" t="s">
        <v>164</v>
      </c>
      <c r="M50" s="72">
        <f>100*VLOOKUP($K50,'Infla Mensual PondENGHO'!$A$3:'Infla Mensual PondENGHO'!$A$3:$BP$1000000,COLUMN($BO$1),FALSE)</f>
        <v>6.9188898861030967</v>
      </c>
    </row>
    <row r="51" spans="11:13" x14ac:dyDescent="0.25">
      <c r="K51" s="71">
        <f t="shared" si="11"/>
        <v>44805</v>
      </c>
      <c r="L51" s="38" t="s">
        <v>164</v>
      </c>
      <c r="M51" s="72">
        <f>100*VLOOKUP($K51,'Infla Mensual PondENGHO'!$A$3:'Infla Mensual PondENGHO'!$A$3:$BP$1000000,COLUMN($BO$1),FALSE)</f>
        <v>6.1427891178822858</v>
      </c>
    </row>
    <row r="52" spans="11:13" x14ac:dyDescent="0.25">
      <c r="K52" s="71">
        <f t="shared" si="11"/>
        <v>44835</v>
      </c>
      <c r="L52" s="38" t="s">
        <v>164</v>
      </c>
      <c r="M52" s="72">
        <f>100*VLOOKUP($K52,'Infla Mensual PondENGHO'!$A$3:'Infla Mensual PondENGHO'!$A$3:$BP$1000000,COLUMN($BO$1),FALSE)</f>
        <v>6.3538274812322548</v>
      </c>
    </row>
    <row r="53" spans="11:13" x14ac:dyDescent="0.25">
      <c r="K53" s="71">
        <f t="shared" si="11"/>
        <v>44866</v>
      </c>
      <c r="L53" s="38" t="s">
        <v>164</v>
      </c>
      <c r="M53" s="72">
        <f>100*VLOOKUP($K53,'Infla Mensual PondENGHO'!$A$3:'Infla Mensual PondENGHO'!$A$3:$BP$1000000,COLUMN($BO$1),FALSE)</f>
        <v>4.9273039395801854</v>
      </c>
    </row>
    <row r="54" spans="11:13" x14ac:dyDescent="0.25">
      <c r="K54" s="71">
        <f t="shared" si="11"/>
        <v>44896</v>
      </c>
      <c r="L54" s="38" t="s">
        <v>164</v>
      </c>
      <c r="M54" s="72">
        <f>100*VLOOKUP($K54,'Infla Mensual PondENGHO'!$A$3:'Infla Mensual PondENGHO'!$A$3:$BP$1000000,COLUMN($BO$1),FALSE)</f>
        <v>5.1670838209364245</v>
      </c>
    </row>
    <row r="55" spans="11:13" x14ac:dyDescent="0.25">
      <c r="K55" s="71">
        <f t="shared" si="11"/>
        <v>44927</v>
      </c>
      <c r="L55" s="38" t="s">
        <v>164</v>
      </c>
      <c r="M55" s="72">
        <f>100*VLOOKUP($K55,'Infla Mensual PondENGHO'!$A$3:'Infla Mensual PondENGHO'!$A$3:$BP$1000000,COLUMN($BO$1),FALSE)</f>
        <v>5.9921188490376753</v>
      </c>
    </row>
    <row r="56" spans="11:13" x14ac:dyDescent="0.25">
      <c r="K56" s="71">
        <f t="shared" si="11"/>
        <v>44958</v>
      </c>
      <c r="L56" s="38" t="s">
        <v>164</v>
      </c>
      <c r="M56" s="72">
        <f>100*VLOOKUP($K56,'Infla Mensual PondENGHO'!$A$3:'Infla Mensual PondENGHO'!$A$3:$BP$1000000,COLUMN($BO$1),FALSE)</f>
        <v>6.5236279031658073</v>
      </c>
    </row>
    <row r="57" spans="11:13" x14ac:dyDescent="0.25">
      <c r="K57" s="71">
        <f t="shared" si="11"/>
        <v>44986</v>
      </c>
      <c r="L57" s="38" t="s">
        <v>164</v>
      </c>
      <c r="M57" s="72">
        <f>100*VLOOKUP($K57,'Infla Mensual PondENGHO'!$A$3:'Infla Mensual PondENGHO'!$A$3:$BP$1000000,COLUMN($BO$1),FALSE)</f>
        <v>7.6601348602286734</v>
      </c>
    </row>
    <row r="58" spans="11:13" x14ac:dyDescent="0.25">
      <c r="K58" s="71">
        <f t="shared" si="11"/>
        <v>44621</v>
      </c>
      <c r="L58" s="38" t="s">
        <v>165</v>
      </c>
      <c r="M58" s="73">
        <f>100*VLOOKUP($K58,'Infla Mensual PondENGHO'!$A$3:'Infla Mensual PondENGHO'!$A$3:$BP$1000000,COLUMN($BP$1),FALSE)</f>
        <v>6.5585508225557865</v>
      </c>
    </row>
    <row r="59" spans="11:13" x14ac:dyDescent="0.25">
      <c r="K59" s="71">
        <f t="shared" si="11"/>
        <v>44652</v>
      </c>
      <c r="L59" s="38" t="s">
        <v>165</v>
      </c>
      <c r="M59" s="73">
        <f>100*VLOOKUP($K59,'Infla Mensual PondENGHO'!$A$3:'Infla Mensual PondENGHO'!$A$3:$BP$1000000,COLUMN($BP$1),FALSE)</f>
        <v>6.0157466485975419</v>
      </c>
    </row>
    <row r="60" spans="11:13" x14ac:dyDescent="0.25">
      <c r="K60" s="71">
        <f t="shared" si="11"/>
        <v>44682</v>
      </c>
      <c r="L60" s="38" t="s">
        <v>165</v>
      </c>
      <c r="M60" s="73">
        <f>100*VLOOKUP($K60,'Infla Mensual PondENGHO'!$A$3:'Infla Mensual PondENGHO'!$A$3:$BP$1000000,COLUMN($BP$1),FALSE)</f>
        <v>5.0909123471702955</v>
      </c>
    </row>
    <row r="61" spans="11:13" x14ac:dyDescent="0.25">
      <c r="K61" s="71">
        <f t="shared" si="11"/>
        <v>44713</v>
      </c>
      <c r="L61" s="38" t="s">
        <v>165</v>
      </c>
      <c r="M61" s="73">
        <f>100*VLOOKUP($K61,'Infla Mensual PondENGHO'!$A$3:'Infla Mensual PondENGHO'!$A$3:$BP$1000000,COLUMN($BP$1),FALSE)</f>
        <v>5.4424953464686121</v>
      </c>
    </row>
    <row r="62" spans="11:13" x14ac:dyDescent="0.25">
      <c r="K62" s="71">
        <f t="shared" si="11"/>
        <v>44743</v>
      </c>
      <c r="L62" s="38" t="s">
        <v>165</v>
      </c>
      <c r="M62" s="73">
        <f>100*VLOOKUP($K62,'Infla Mensual PondENGHO'!$A$3:'Infla Mensual PondENGHO'!$A$3:$BP$1000000,COLUMN($BP$1),FALSE)</f>
        <v>7.6773277505286286</v>
      </c>
    </row>
    <row r="63" spans="11:13" x14ac:dyDescent="0.25">
      <c r="K63" s="71">
        <f t="shared" si="11"/>
        <v>44774</v>
      </c>
      <c r="L63" s="38" t="s">
        <v>165</v>
      </c>
      <c r="M63" s="73">
        <f>100*VLOOKUP($K63,'Infla Mensual PondENGHO'!$A$3:'Infla Mensual PondENGHO'!$A$3:$BP$1000000,COLUMN($BP$1),FALSE)</f>
        <v>6.8495647716133368</v>
      </c>
    </row>
    <row r="64" spans="11:13" x14ac:dyDescent="0.25">
      <c r="K64" s="71">
        <f t="shared" si="11"/>
        <v>44805</v>
      </c>
      <c r="L64" s="38" t="s">
        <v>165</v>
      </c>
      <c r="M64" s="73">
        <f>100*VLOOKUP($K64,'Infla Mensual PondENGHO'!$A$3:'Infla Mensual PondENGHO'!$A$3:$BP$1000000,COLUMN($BP$1),FALSE)</f>
        <v>5.9600044142077424</v>
      </c>
    </row>
    <row r="65" spans="11:13" x14ac:dyDescent="0.25">
      <c r="K65" s="71">
        <f t="shared" si="11"/>
        <v>44835</v>
      </c>
      <c r="L65" s="38" t="s">
        <v>165</v>
      </c>
      <c r="M65" s="73">
        <f>100*VLOOKUP($K65,'Infla Mensual PondENGHO'!$A$3:'Infla Mensual PondENGHO'!$A$3:$BP$1000000,COLUMN($BP$1),FALSE)</f>
        <v>6.3973304975850853</v>
      </c>
    </row>
    <row r="66" spans="11:13" x14ac:dyDescent="0.25">
      <c r="K66" s="71">
        <f t="shared" si="11"/>
        <v>44866</v>
      </c>
      <c r="L66" s="38" t="s">
        <v>165</v>
      </c>
      <c r="M66" s="73">
        <f>100*VLOOKUP($K66,'Infla Mensual PondENGHO'!$A$3:'Infla Mensual PondENGHO'!$A$3:$BP$1000000,COLUMN($BP$1),FALSE)</f>
        <v>5.0348989543882228</v>
      </c>
    </row>
    <row r="67" spans="11:13" x14ac:dyDescent="0.25">
      <c r="K67" s="71">
        <f t="shared" si="11"/>
        <v>44896</v>
      </c>
      <c r="L67" s="38" t="s">
        <v>165</v>
      </c>
      <c r="M67" s="73">
        <f>100*VLOOKUP($K67,'Infla Mensual PondENGHO'!$A$3:'Infla Mensual PondENGHO'!$A$3:$BP$1000000,COLUMN($BP$1),FALSE)</f>
        <v>5.2919637048833401</v>
      </c>
    </row>
    <row r="68" spans="11:13" x14ac:dyDescent="0.25">
      <c r="K68" s="71">
        <f t="shared" si="11"/>
        <v>44927</v>
      </c>
      <c r="L68" s="38" t="s">
        <v>165</v>
      </c>
      <c r="M68" s="73">
        <f>100*VLOOKUP($K68,'Infla Mensual PondENGHO'!$A$3:'Infla Mensual PondENGHO'!$A$3:$BP$1000000,COLUMN($BP$1),FALSE)</f>
        <v>5.9724380347623507</v>
      </c>
    </row>
    <row r="69" spans="11:13" x14ac:dyDescent="0.25">
      <c r="K69" s="71">
        <f t="shared" si="11"/>
        <v>44958</v>
      </c>
      <c r="L69" s="38" t="s">
        <v>165</v>
      </c>
      <c r="M69" s="73">
        <f>100*VLOOKUP($K69,'Infla Mensual PondENGHO'!$A$3:'Infla Mensual PondENGHO'!$A$3:$BP$1000000,COLUMN($BP$1),FALSE)</f>
        <v>6.2711359496998131</v>
      </c>
    </row>
    <row r="70" spans="11:13" x14ac:dyDescent="0.25">
      <c r="K70" s="71">
        <f t="shared" si="11"/>
        <v>44986</v>
      </c>
      <c r="L70" s="38" t="s">
        <v>165</v>
      </c>
      <c r="M70" s="73">
        <f>100*VLOOKUP($K70,'Infla Mensual PondENGHO'!$A$3:'Infla Mensual PondENGHO'!$A$3:$BP$1000000,COLUMN($BP$1),FALSE)</f>
        <v>7.5019126341982378</v>
      </c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45" zoomScaleNormal="14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146</v>
      </c>
      <c r="B1" s="27" t="s">
        <v>147</v>
      </c>
      <c r="C1" s="28" t="s">
        <v>124</v>
      </c>
      <c r="D1" s="29" t="s">
        <v>125</v>
      </c>
      <c r="E1" s="29" t="s">
        <v>126</v>
      </c>
      <c r="F1" s="29" t="s">
        <v>127</v>
      </c>
      <c r="G1" s="29" t="s">
        <v>128</v>
      </c>
      <c r="H1" s="29" t="s">
        <v>129</v>
      </c>
      <c r="I1" s="29" t="s">
        <v>130</v>
      </c>
      <c r="J1" s="29" t="s">
        <v>131</v>
      </c>
      <c r="K1" s="29" t="s">
        <v>132</v>
      </c>
      <c r="L1" s="29" t="s">
        <v>133</v>
      </c>
      <c r="M1" s="29" t="s">
        <v>134</v>
      </c>
      <c r="N1" s="30" t="s">
        <v>135</v>
      </c>
      <c r="O1" s="54" t="s">
        <v>145</v>
      </c>
    </row>
    <row r="2" spans="1:15" x14ac:dyDescent="0.25">
      <c r="A2" s="42" t="s">
        <v>137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137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137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137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137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138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138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138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138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138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139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139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139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139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139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140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140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140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140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140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141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141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141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141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141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142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142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142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142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142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143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143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143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143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143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144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148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5</vt:i4>
      </vt:variant>
    </vt:vector>
  </HeadingPairs>
  <TitlesOfParts>
    <vt:vector size="10" baseType="lpstr">
      <vt:lpstr>Infla Mensual PondENGHO</vt:lpstr>
      <vt:lpstr>Indice PondENGHO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2023-04-17T16:57:10Z</dcterms:modified>
</cp:coreProperties>
</file>