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EB1900C2-516E-4E10-972E-4B62F1FEE491}" xr6:coauthVersionLast="47" xr6:coauthVersionMax="47" xr10:uidLastSave="{00000000-0000-0000-0000-000000000000}"/>
  <bookViews>
    <workbookView xWindow="-120" yWindow="-120" windowWidth="38640" windowHeight="23520" tabRatio="725" activeTab="4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2" l="1"/>
  <c r="D6" i="12" s="1"/>
  <c r="B6" i="12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CF80" i="3" s="1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77" i="3"/>
  <c r="C76" i="3"/>
  <c r="B5" i="3"/>
  <c r="B6" i="3" s="1"/>
  <c r="A5" i="3"/>
  <c r="A4" i="3"/>
  <c r="B7" i="9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CF79" i="3" s="1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H3" i="12"/>
  <c r="G3" i="12" s="1"/>
  <c r="B7" i="12"/>
  <c r="B8" i="12" s="1"/>
  <c r="B9" i="12" s="1"/>
  <c r="C7" i="12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I6" i="12" l="1"/>
  <c r="H6" i="12"/>
  <c r="G6" i="12"/>
  <c r="F6" i="12"/>
  <c r="E6" i="12"/>
  <c r="A6" i="3"/>
  <c r="B7" i="3"/>
  <c r="D7" i="12"/>
  <c r="G7" i="12" s="1"/>
  <c r="F3" i="12"/>
  <c r="B10" i="12"/>
  <c r="C8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5" i="2" s="1"/>
  <c r="A2" i="1"/>
  <c r="A4" i="2" s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8" i="3" l="1"/>
  <c r="A7" i="3"/>
  <c r="C9" i="12"/>
  <c r="D9" i="12" s="1"/>
  <c r="D8" i="12"/>
  <c r="I7" i="12"/>
  <c r="H7" i="12"/>
  <c r="E3" i="12"/>
  <c r="E7" i="12" s="1"/>
  <c r="F7" i="12"/>
  <c r="C10" i="12"/>
  <c r="D10" i="12" s="1"/>
  <c r="B11" i="12"/>
  <c r="A79" i="2"/>
  <c r="F8" i="9"/>
  <c r="A8" i="3" l="1"/>
  <c r="B9" i="3"/>
  <c r="F10" i="12"/>
  <c r="E10" i="12"/>
  <c r="I10" i="12"/>
  <c r="H10" i="12"/>
  <c r="G10" i="12"/>
  <c r="F8" i="12"/>
  <c r="E8" i="12"/>
  <c r="I8" i="12"/>
  <c r="H8" i="12"/>
  <c r="G8" i="12"/>
  <c r="F9" i="12"/>
  <c r="H9" i="12"/>
  <c r="E9" i="12"/>
  <c r="G9" i="12"/>
  <c r="I9" i="12"/>
  <c r="C11" i="12"/>
  <c r="D11" i="12" s="1"/>
  <c r="B12" i="12"/>
  <c r="F9" i="9"/>
  <c r="B10" i="3" l="1"/>
  <c r="A9" i="3"/>
  <c r="G11" i="12"/>
  <c r="I11" i="12"/>
  <c r="F11" i="12"/>
  <c r="H11" i="12"/>
  <c r="E11" i="12"/>
  <c r="C12" i="12"/>
  <c r="D12" i="12" s="1"/>
  <c r="B13" i="12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10" i="3" l="1"/>
  <c r="B11" i="3"/>
  <c r="G12" i="12"/>
  <c r="F12" i="12"/>
  <c r="E12" i="12"/>
  <c r="H12" i="12"/>
  <c r="I12" i="12"/>
  <c r="B14" i="12"/>
  <c r="C13" i="12"/>
  <c r="D13" i="12" s="1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11" i="3" l="1"/>
  <c r="B12" i="3"/>
  <c r="E13" i="12"/>
  <c r="G13" i="12"/>
  <c r="F13" i="12"/>
  <c r="I13" i="12"/>
  <c r="H13" i="12"/>
  <c r="B15" i="12"/>
  <c r="C14" i="12"/>
  <c r="D14" i="12" s="1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CF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CF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13" i="3" l="1"/>
  <c r="A12" i="3"/>
  <c r="G14" i="12"/>
  <c r="E14" i="12"/>
  <c r="H14" i="12"/>
  <c r="F14" i="12"/>
  <c r="I14" i="12"/>
  <c r="C15" i="12"/>
  <c r="D15" i="12" s="1"/>
  <c r="B16" i="12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A13" i="3" l="1"/>
  <c r="B14" i="3"/>
  <c r="H15" i="12"/>
  <c r="G15" i="12"/>
  <c r="I15" i="12"/>
  <c r="F15" i="12"/>
  <c r="E15" i="12"/>
  <c r="C16" i="12"/>
  <c r="D16" i="12" s="1"/>
  <c r="B17" i="12"/>
  <c r="B18" i="12" s="1"/>
  <c r="B15" i="3" l="1"/>
  <c r="A14" i="3"/>
  <c r="H16" i="12"/>
  <c r="F16" i="12"/>
  <c r="G16" i="12"/>
  <c r="I16" i="12"/>
  <c r="E16" i="12"/>
  <c r="C17" i="12"/>
  <c r="B16" i="3" l="1"/>
  <c r="A15" i="3"/>
  <c r="C18" i="12"/>
  <c r="D18" i="12" s="1"/>
  <c r="D17" i="12"/>
  <c r="B17" i="3" l="1"/>
  <c r="A16" i="3"/>
  <c r="G17" i="12"/>
  <c r="H17" i="12"/>
  <c r="F17" i="12"/>
  <c r="I17" i="12"/>
  <c r="E17" i="12"/>
  <c r="I18" i="12"/>
  <c r="H18" i="12"/>
  <c r="G18" i="12"/>
  <c r="F18" i="12"/>
  <c r="E18" i="12"/>
  <c r="B18" i="3" l="1"/>
  <c r="A17" i="3"/>
  <c r="A18" i="3" l="1"/>
  <c r="B19" i="3"/>
  <c r="A19" i="3" l="1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K19" i="9"/>
  <c r="G12" i="9"/>
  <c r="A24" i="3" l="1"/>
  <c r="B25" i="3"/>
  <c r="K7" i="9"/>
  <c r="K20" i="9" s="1"/>
  <c r="K32" i="9"/>
  <c r="M19" i="9"/>
  <c r="P8" i="9"/>
  <c r="Q8" i="9"/>
  <c r="M7" i="9"/>
  <c r="B26" i="3" l="1"/>
  <c r="A25" i="3"/>
  <c r="M20" i="9"/>
  <c r="K33" i="9"/>
  <c r="Q9" i="9"/>
  <c r="P9" i="9"/>
  <c r="K9" i="9" s="1"/>
  <c r="K8" i="9"/>
  <c r="M32" i="9"/>
  <c r="K45" i="9"/>
  <c r="A26" i="3" l="1"/>
  <c r="B27" i="3"/>
  <c r="M8" i="9"/>
  <c r="K21" i="9"/>
  <c r="M45" i="9"/>
  <c r="K58" i="9"/>
  <c r="M58" i="9" s="1"/>
  <c r="K22" i="9"/>
  <c r="M9" i="9"/>
  <c r="Q10" i="9"/>
  <c r="P10" i="9"/>
  <c r="K10" i="9" s="1"/>
  <c r="M33" i="9"/>
  <c r="K46" i="9"/>
  <c r="B28" i="3" l="1"/>
  <c r="A27" i="3"/>
  <c r="K23" i="9"/>
  <c r="M10" i="9"/>
  <c r="Q11" i="9"/>
  <c r="P11" i="9"/>
  <c r="M22" i="9"/>
  <c r="K35" i="9"/>
  <c r="K59" i="9"/>
  <c r="M59" i="9" s="1"/>
  <c r="M46" i="9"/>
  <c r="M21" i="9"/>
  <c r="K34" i="9"/>
  <c r="B29" i="3" l="1"/>
  <c r="A28" i="3"/>
  <c r="K11" i="9"/>
  <c r="K48" i="9"/>
  <c r="M35" i="9"/>
  <c r="M11" i="9"/>
  <c r="K24" i="9"/>
  <c r="K47" i="9"/>
  <c r="M34" i="9"/>
  <c r="Q12" i="9"/>
  <c r="P12" i="9"/>
  <c r="K12" i="9" s="1"/>
  <c r="K36" i="9"/>
  <c r="M23" i="9"/>
  <c r="A29" i="3" l="1"/>
  <c r="B30" i="3"/>
  <c r="K60" i="9"/>
  <c r="M60" i="9" s="1"/>
  <c r="M47" i="9"/>
  <c r="K37" i="9"/>
  <c r="M24" i="9"/>
  <c r="K49" i="9"/>
  <c r="M36" i="9"/>
  <c r="M12" i="9"/>
  <c r="K25" i="9"/>
  <c r="Q13" i="9"/>
  <c r="P13" i="9"/>
  <c r="K13" i="9" s="1"/>
  <c r="K61" i="9"/>
  <c r="M61" i="9" s="1"/>
  <c r="M48" i="9"/>
  <c r="B31" i="3" l="1"/>
  <c r="A30" i="3"/>
  <c r="M49" i="9"/>
  <c r="K62" i="9"/>
  <c r="M62" i="9" s="1"/>
  <c r="Q14" i="9"/>
  <c r="P14" i="9"/>
  <c r="M25" i="9"/>
  <c r="K38" i="9"/>
  <c r="M37" i="9"/>
  <c r="K50" i="9"/>
  <c r="M13" i="9"/>
  <c r="K26" i="9"/>
  <c r="B32" i="3" l="1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s="1"/>
  <c r="B33" i="3" l="1"/>
  <c r="A32" i="3"/>
  <c r="P16" i="9"/>
  <c r="Q16" i="9"/>
  <c r="M27" i="9"/>
  <c r="K40" i="9"/>
  <c r="K52" i="9"/>
  <c r="M39" i="9"/>
  <c r="M15" i="9"/>
  <c r="K28" i="9"/>
  <c r="K64" i="9"/>
  <c r="M64" i="9" s="1"/>
  <c r="M51" i="9"/>
  <c r="B34" i="3" l="1"/>
  <c r="A33" i="3"/>
  <c r="K16" i="9"/>
  <c r="M52" i="9"/>
  <c r="K65" i="9"/>
  <c r="M65" i="9" s="1"/>
  <c r="K53" i="9"/>
  <c r="M40" i="9"/>
  <c r="M28" i="9"/>
  <c r="K41" i="9"/>
  <c r="Q17" i="9"/>
  <c r="P17" i="9"/>
  <c r="K17" i="9" s="1"/>
  <c r="K29" i="9"/>
  <c r="M16" i="9"/>
  <c r="A34" i="3" l="1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A76" i="3"/>
  <c r="B78" i="3" l="1"/>
  <c r="A77" i="3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s="1"/>
</calcChain>
</file>

<file path=xl/sharedStrings.xml><?xml version="1.0" encoding="utf-8"?>
<sst xmlns="http://schemas.openxmlformats.org/spreadsheetml/2006/main" count="745" uniqueCount="148">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</sst>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PondENGHO'!$BL$4:$BL$80</c:f>
              <c:numCache>
                <c:formatCode>0.0%</c:formatCode>
                <c:ptCount val="7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PondENGHO'!$BM$4:$BM$80</c:f>
              <c:numCache>
                <c:formatCode>0.0%</c:formatCode>
                <c:ptCount val="7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PondENGHO'!$BN$4:$BN$80</c:f>
              <c:numCache>
                <c:formatCode>0.0%</c:formatCode>
                <c:ptCount val="7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PondENGHO'!$BO$4:$BO$80</c:f>
              <c:numCache>
                <c:formatCode>0.0%</c:formatCode>
                <c:ptCount val="7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PondENGHO'!$BP$4:$BP$80</c:f>
              <c:numCache>
                <c:formatCode>0.0%</c:formatCode>
                <c:ptCount val="7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6.0997925053647206E-2</c:v>
                </c:pt>
                <c:pt idx="1">
                  <c:v>5.0235355609195897E-2</c:v>
                </c:pt>
                <c:pt idx="2">
                  <c:v>5.1225973687408333E-2</c:v>
                </c:pt>
                <c:pt idx="3">
                  <c:v>7.1002393319537838E-2</c:v>
                </c:pt>
                <c:pt idx="4">
                  <c:v>7.1608581053520304E-2</c:v>
                </c:pt>
                <c:pt idx="5">
                  <c:v>6.4755271276797588E-2</c:v>
                </c:pt>
                <c:pt idx="6">
                  <c:v>6.3011256746834388E-2</c:v>
                </c:pt>
                <c:pt idx="7">
                  <c:v>4.6510375680181459E-2</c:v>
                </c:pt>
                <c:pt idx="8">
                  <c:v>4.8565417168664249E-2</c:v>
                </c:pt>
                <c:pt idx="9">
                  <c:v>6.1559174360696023E-2</c:v>
                </c:pt>
                <c:pt idx="10">
                  <c:v>7.2396997116398465E-2</c:v>
                </c:pt>
                <c:pt idx="11">
                  <c:v>7.7586494832337705E-2</c:v>
                </c:pt>
                <c:pt idx="12">
                  <c:v>8.5946149900761881E-2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6.028522895498778E-2</c:v>
                </c:pt>
                <c:pt idx="1">
                  <c:v>5.0365423416912636E-2</c:v>
                </c:pt>
                <c:pt idx="2">
                  <c:v>5.204237697907943E-2</c:v>
                </c:pt>
                <c:pt idx="3">
                  <c:v>7.1888910004362927E-2</c:v>
                </c:pt>
                <c:pt idx="4">
                  <c:v>7.0353393289318777E-2</c:v>
                </c:pt>
                <c:pt idx="5">
                  <c:v>6.3359034819487015E-2</c:v>
                </c:pt>
                <c:pt idx="6">
                  <c:v>6.3305875648651311E-2</c:v>
                </c:pt>
                <c:pt idx="7">
                  <c:v>4.8082913552601747E-2</c:v>
                </c:pt>
                <c:pt idx="8">
                  <c:v>5.0135315538827108E-2</c:v>
                </c:pt>
                <c:pt idx="9">
                  <c:v>6.0936999023126992E-2</c:v>
                </c:pt>
                <c:pt idx="10">
                  <c:v>6.90408772374278E-2</c:v>
                </c:pt>
                <c:pt idx="11">
                  <c:v>7.7692264898693075E-2</c:v>
                </c:pt>
                <c:pt idx="12">
                  <c:v>8.4412651823325913E-2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6.0361402223172433E-2</c:v>
                </c:pt>
                <c:pt idx="1">
                  <c:v>5.0459817861087775E-2</c:v>
                </c:pt>
                <c:pt idx="2">
                  <c:v>5.2538732909770625E-2</c:v>
                </c:pt>
                <c:pt idx="3">
                  <c:v>7.2862478697499178E-2</c:v>
                </c:pt>
                <c:pt idx="4">
                  <c:v>6.9542379941794907E-2</c:v>
                </c:pt>
                <c:pt idx="5">
                  <c:v>6.2421191263090092E-2</c:v>
                </c:pt>
                <c:pt idx="6">
                  <c:v>6.3865972209353528E-2</c:v>
                </c:pt>
                <c:pt idx="7">
                  <c:v>4.8429118122409909E-2</c:v>
                </c:pt>
                <c:pt idx="8">
                  <c:v>5.0793938283961504E-2</c:v>
                </c:pt>
                <c:pt idx="9">
                  <c:v>6.0238380928839597E-2</c:v>
                </c:pt>
                <c:pt idx="10">
                  <c:v>6.7498851489504963E-2</c:v>
                </c:pt>
                <c:pt idx="11">
                  <c:v>7.8038619876598547E-2</c:v>
                </c:pt>
                <c:pt idx="12">
                  <c:v>8.4299632029146032E-2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6.0376317562944593E-2</c:v>
                </c:pt>
                <c:pt idx="1">
                  <c:v>5.0788376815117831E-2</c:v>
                </c:pt>
                <c:pt idx="2">
                  <c:v>5.3103974997931624E-2</c:v>
                </c:pt>
                <c:pt idx="3">
                  <c:v>7.4024854453479172E-2</c:v>
                </c:pt>
                <c:pt idx="4">
                  <c:v>6.9188898861030967E-2</c:v>
                </c:pt>
                <c:pt idx="5">
                  <c:v>6.1427891178822858E-2</c:v>
                </c:pt>
                <c:pt idx="6">
                  <c:v>6.3538274812322548E-2</c:v>
                </c:pt>
                <c:pt idx="7">
                  <c:v>4.9273039395801854E-2</c:v>
                </c:pt>
                <c:pt idx="8">
                  <c:v>5.1670838209364245E-2</c:v>
                </c:pt>
                <c:pt idx="9">
                  <c:v>5.9921188490376753E-2</c:v>
                </c:pt>
                <c:pt idx="10">
                  <c:v>6.5236279031658073E-2</c:v>
                </c:pt>
                <c:pt idx="11">
                  <c:v>7.6601348602286734E-2</c:v>
                </c:pt>
                <c:pt idx="12">
                  <c:v>8.3468087491878507E-2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6.0157466485975419E-2</c:v>
                </c:pt>
                <c:pt idx="1">
                  <c:v>5.0909123471702955E-2</c:v>
                </c:pt>
                <c:pt idx="2">
                  <c:v>5.4424953464686121E-2</c:v>
                </c:pt>
                <c:pt idx="3">
                  <c:v>7.6773277505286286E-2</c:v>
                </c:pt>
                <c:pt idx="4">
                  <c:v>6.8495647716133368E-2</c:v>
                </c:pt>
                <c:pt idx="5">
                  <c:v>5.9600044142077424E-2</c:v>
                </c:pt>
                <c:pt idx="6">
                  <c:v>6.3973304975850853E-2</c:v>
                </c:pt>
                <c:pt idx="7">
                  <c:v>5.0348989543882228E-2</c:v>
                </c:pt>
                <c:pt idx="8">
                  <c:v>5.2919637048833401E-2</c:v>
                </c:pt>
                <c:pt idx="9">
                  <c:v>5.9724380347623507E-2</c:v>
                </c:pt>
                <c:pt idx="10">
                  <c:v>6.2711359496998131E-2</c:v>
                </c:pt>
                <c:pt idx="11">
                  <c:v>7.5019126341982378E-2</c:v>
                </c:pt>
                <c:pt idx="12">
                  <c:v>8.2287214751164628E-2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PondENGHO'!$BL$4:$BL$80</c:f>
              <c:numCache>
                <c:formatCode>0.0%</c:formatCode>
                <c:ptCount val="7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PondENGHO'!$BP$4:$BP$80</c:f>
              <c:numCache>
                <c:formatCode>0.0%</c:formatCode>
                <c:ptCount val="7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PondENGHO'!$BL$4:$BL$76</c15:sqref>
                  </c15:fullRef>
                </c:ext>
              </c:extLst>
              <c:f>'Infla Interanual PondENGHO'!$BL$16:$BL$76</c:f>
              <c:numCache>
                <c:formatCode>General</c:formatCode>
                <c:ptCount val="61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PondENGHO'!$BM$4:$BM$76</c15:sqref>
                  </c15:fullRef>
                </c:ext>
              </c:extLst>
              <c:f>'Infla Interanual PondENGHO'!$BM$16:$BM$76</c:f>
              <c:numCache>
                <c:formatCode>General</c:formatCode>
                <c:ptCount val="61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PondENGHO'!$BN$4:$BN$76</c15:sqref>
                  </c15:fullRef>
                </c:ext>
              </c:extLst>
              <c:f>'Infla Interanual PondENGHO'!$BN$16:$BN$76</c:f>
              <c:numCache>
                <c:formatCode>General</c:formatCode>
                <c:ptCount val="61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PondENGHO'!$BO$4:$BO$76</c15:sqref>
                  </c15:fullRef>
                </c:ext>
              </c:extLst>
              <c:f>'Infla Interanual PondENGHO'!$BO$16:$BO$76</c:f>
              <c:numCache>
                <c:formatCode>General</c:formatCode>
                <c:ptCount val="61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PondENGHO'!$BP$4:$BP$76</c15:sqref>
                  </c15:fullRef>
                </c:ext>
              </c:extLst>
              <c:f>'Infla Interanual PondENGHO'!$BP$16:$BP$76</c:f>
              <c:numCache>
                <c:formatCode>General</c:formatCode>
                <c:ptCount val="61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PondENGHO'!$BL$4:$BL$76</c15:sqref>
                  </c15:fullRef>
                </c:ext>
              </c:extLst>
              <c:f>'Infla Interanual PondENGHO'!$BL$16:$BL$76</c:f>
              <c:numCache>
                <c:formatCode>General</c:formatCode>
                <c:ptCount val="61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numCache>
                <c:formatCode>mmm\-yy</c:formatCode>
                <c:ptCount val="61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PondENGHO'!$BP$4:$BP$76</c15:sqref>
                  </c15:fullRef>
                </c:ext>
              </c:extLst>
              <c:f>'Infla Interanual PondENGHO'!$BP$16:$BP$76</c:f>
              <c:numCache>
                <c:formatCode>General</c:formatCode>
                <c:ptCount val="61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tabSelected="1" zoomScale="19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Gráfico1"/>
      <sheetName val="Infla Interanual PondENGHO"/>
      <sheetName val="Incidencia Interanual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8"/>
  <sheetViews>
    <sheetView workbookViewId="0">
      <pane xSplit="3" ySplit="1" topLeftCell="BQ32" activePane="bottomRight" state="frozen"/>
      <selection pane="topRight" activeCell="D1" sqref="D1"/>
      <selection pane="bottomLeft" activeCell="A2" sqref="A2"/>
      <selection pane="bottomRight" activeCell="BS83" sqref="BS83"/>
    </sheetView>
  </sheetViews>
  <sheetFormatPr baseColWidth="10" defaultColWidth="14.28515625" defaultRowHeight="15" x14ac:dyDescent="0.25"/>
  <cols>
    <col min="1" max="3" width="14.285156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3.9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">
        <v>83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">
        <v>84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">
        <v>84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">
        <v>84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0"/>
  <sheetViews>
    <sheetView zoomScale="130" zoomScaleNormal="130" workbookViewId="0">
      <pane xSplit="3" ySplit="3" topLeftCell="D37" activePane="bottomRight" state="frozen"/>
      <selection pane="topRight" activeCell="D1" sqref="D1"/>
      <selection pane="bottomLeft" activeCell="A4" sqref="A4"/>
      <selection pane="bottomRight" activeCell="CD31" sqref="CD31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69" t="s">
        <v>94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69" t="s">
        <v>95</v>
      </c>
      <c r="Q1" s="70"/>
      <c r="R1" s="70"/>
      <c r="S1" s="70"/>
      <c r="T1" s="70"/>
      <c r="U1" s="70"/>
      <c r="V1" s="70"/>
      <c r="W1" s="70"/>
      <c r="X1" s="70"/>
      <c r="Y1" s="70"/>
      <c r="Z1" s="70"/>
      <c r="AA1" s="71"/>
      <c r="AB1" s="69" t="s">
        <v>96</v>
      </c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1"/>
      <c r="AN1" s="69" t="s">
        <v>97</v>
      </c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1"/>
      <c r="AZ1" s="69" t="s">
        <v>98</v>
      </c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1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77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</row>
    <row r="79" spans="1:84" x14ac:dyDescent="0.25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</row>
    <row r="80" spans="1:84" x14ac:dyDescent="0.25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</row>
  </sheetData>
  <mergeCells count="5">
    <mergeCell ref="D1:O1"/>
    <mergeCell ref="P1:AA1"/>
    <mergeCell ref="AB1:AM1"/>
    <mergeCell ref="AN1:AY1"/>
    <mergeCell ref="AZ1:BK1"/>
  </mergeCells>
  <conditionalFormatting sqref="BL76:BP8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5:BP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E5" sqref="E5:I18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t="s">
        <v>1</v>
      </c>
      <c r="C2">
        <v>4</v>
      </c>
    </row>
    <row r="3" spans="2:9" x14ac:dyDescent="0.25">
      <c r="B3" t="s">
        <v>142</v>
      </c>
      <c r="C3">
        <v>2023</v>
      </c>
      <c r="E3">
        <f t="shared" ref="E3:H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73" t="s">
        <v>143</v>
      </c>
      <c r="F5" s="73" t="s">
        <v>144</v>
      </c>
      <c r="G5" s="73" t="s">
        <v>145</v>
      </c>
      <c r="H5" s="73" t="s">
        <v>146</v>
      </c>
      <c r="I5" s="73" t="s">
        <v>147</v>
      </c>
    </row>
    <row r="6" spans="2:9" x14ac:dyDescent="0.25">
      <c r="B6">
        <f>+C2</f>
        <v>4</v>
      </c>
      <c r="C6">
        <f>+C3-1</f>
        <v>2022</v>
      </c>
      <c r="D6" s="67">
        <f t="shared" ref="D6" si="1">+DATE(C6,B6,1)</f>
        <v>44652</v>
      </c>
      <c r="E6" s="3">
        <f>+VLOOKUP(auxgr12!$D6,'Infla Mensual PondENGHO'!$A:$BP,E$3,FALSE)</f>
        <v>6.0997925053647206E-2</v>
      </c>
      <c r="F6" s="3">
        <f>+VLOOKUP(auxgr12!$D6,'Infla Mensual PondENGHO'!$A:$BP,F$3,FALSE)</f>
        <v>6.028522895498778E-2</v>
      </c>
      <c r="G6" s="3">
        <f>+VLOOKUP(auxgr12!$D6,'Infla Mensual PondENGHO'!$A:$BP,G$3,FALSE)</f>
        <v>6.0361402223172433E-2</v>
      </c>
      <c r="H6" s="3">
        <f>+VLOOKUP(auxgr12!$D6,'Infla Mensual PondENGHO'!$A:$BP,H$3,FALSE)</f>
        <v>6.0376317562944593E-2</v>
      </c>
      <c r="I6" s="3">
        <f>+VLOOKUP(auxgr12!$D6,'Infla Mensual PondENGHO'!$A:$BP,I$3,FALSE)</f>
        <v>6.0157466485975419E-2</v>
      </c>
    </row>
    <row r="7" spans="2:9" x14ac:dyDescent="0.25">
      <c r="B7">
        <f>+C2+1</f>
        <v>5</v>
      </c>
      <c r="C7">
        <f>+C3-1</f>
        <v>2022</v>
      </c>
      <c r="D7" s="67">
        <f>+DATE(C7,B7,1)</f>
        <v>44682</v>
      </c>
      <c r="E7" s="3">
        <f>+VLOOKUP(auxgr12!$D7,'Infla Mensual PondENGHO'!$A:$BP,E$3,FALSE)</f>
        <v>5.0235355609195897E-2</v>
      </c>
      <c r="F7" s="3">
        <f>+VLOOKUP(auxgr12!$D7,'Infla Mensual PondENGHO'!$A:$BP,F$3,FALSE)</f>
        <v>5.0365423416912636E-2</v>
      </c>
      <c r="G7" s="3">
        <f>+VLOOKUP(auxgr12!$D7,'Infla Mensual PondENGHO'!$A:$BP,G$3,FALSE)</f>
        <v>5.0459817861087775E-2</v>
      </c>
      <c r="H7" s="3">
        <f>+VLOOKUP(auxgr12!$D7,'Infla Mensual PondENGHO'!$A:$BP,H$3,FALSE)</f>
        <v>5.0788376815117831E-2</v>
      </c>
      <c r="I7" s="3">
        <f>+VLOOKUP(auxgr12!$D7,'Infla Mensual PondENGHO'!$A:$BP,I$3,FALSE)</f>
        <v>5.0909123471702955E-2</v>
      </c>
    </row>
    <row r="8" spans="2:9" x14ac:dyDescent="0.25">
      <c r="B8">
        <f t="shared" ref="B8:B16" si="2">+IF(B7=12,1,+B7+1)</f>
        <v>6</v>
      </c>
      <c r="C8">
        <f t="shared" ref="C8:C15" si="3">+IF(B8=1,+C7+1,C7)</f>
        <v>2022</v>
      </c>
      <c r="D8" s="67">
        <f t="shared" ref="D8:D18" si="4">+DATE(C8,B8,1)</f>
        <v>44713</v>
      </c>
      <c r="E8" s="3">
        <f>+VLOOKUP(auxgr12!$D8,'Infla Mensual PondENGHO'!$A:$BP,E$3,FALSE)</f>
        <v>5.1225973687408333E-2</v>
      </c>
      <c r="F8" s="3">
        <f>+VLOOKUP(auxgr12!$D8,'Infla Mensual PondENGHO'!$A:$BP,F$3,FALSE)</f>
        <v>5.204237697907943E-2</v>
      </c>
      <c r="G8" s="3">
        <f>+VLOOKUP(auxgr12!$D8,'Infla Mensual PondENGHO'!$A:$BP,G$3,FALSE)</f>
        <v>5.2538732909770625E-2</v>
      </c>
      <c r="H8" s="3">
        <f>+VLOOKUP(auxgr12!$D8,'Infla Mensual PondENGHO'!$A:$BP,H$3,FALSE)</f>
        <v>5.3103974997931624E-2</v>
      </c>
      <c r="I8" s="3">
        <f>+VLOOKUP(auxgr12!$D8,'Infla Mensual PondENGHO'!$A:$BP,I$3,FALSE)</f>
        <v>5.4424953464686121E-2</v>
      </c>
    </row>
    <row r="9" spans="2:9" x14ac:dyDescent="0.25">
      <c r="B9">
        <f t="shared" si="2"/>
        <v>7</v>
      </c>
      <c r="C9">
        <f t="shared" si="3"/>
        <v>2022</v>
      </c>
      <c r="D9" s="67">
        <f t="shared" si="4"/>
        <v>44743</v>
      </c>
      <c r="E9" s="3">
        <f>+VLOOKUP(auxgr12!$D9,'Infla Mensual PondENGHO'!$A:$BP,E$3,FALSE)</f>
        <v>7.1002393319537838E-2</v>
      </c>
      <c r="F9" s="3">
        <f>+VLOOKUP(auxgr12!$D9,'Infla Mensual PondENGHO'!$A:$BP,F$3,FALSE)</f>
        <v>7.1888910004362927E-2</v>
      </c>
      <c r="G9" s="3">
        <f>+VLOOKUP(auxgr12!$D9,'Infla Mensual PondENGHO'!$A:$BP,G$3,FALSE)</f>
        <v>7.2862478697499178E-2</v>
      </c>
      <c r="H9" s="3">
        <f>+VLOOKUP(auxgr12!$D9,'Infla Mensual PondENGHO'!$A:$BP,H$3,FALSE)</f>
        <v>7.4024854453479172E-2</v>
      </c>
      <c r="I9" s="3">
        <f>+VLOOKUP(auxgr12!$D9,'Infla Mensual PondENGHO'!$A:$BP,I$3,FALSE)</f>
        <v>7.6773277505286286E-2</v>
      </c>
    </row>
    <row r="10" spans="2:9" x14ac:dyDescent="0.25">
      <c r="B10">
        <f t="shared" si="2"/>
        <v>8</v>
      </c>
      <c r="C10">
        <f t="shared" si="3"/>
        <v>2022</v>
      </c>
      <c r="D10" s="67">
        <f t="shared" si="4"/>
        <v>44774</v>
      </c>
      <c r="E10" s="3">
        <f>+VLOOKUP(auxgr12!$D10,'Infla Mensual PondENGHO'!$A:$BP,E$3,FALSE)</f>
        <v>7.1608581053520304E-2</v>
      </c>
      <c r="F10" s="3">
        <f>+VLOOKUP(auxgr12!$D10,'Infla Mensual PondENGHO'!$A:$BP,F$3,FALSE)</f>
        <v>7.0353393289318777E-2</v>
      </c>
      <c r="G10" s="3">
        <f>+VLOOKUP(auxgr12!$D10,'Infla Mensual PondENGHO'!$A:$BP,G$3,FALSE)</f>
        <v>6.9542379941794907E-2</v>
      </c>
      <c r="H10" s="3">
        <f>+VLOOKUP(auxgr12!$D10,'Infla Mensual PondENGHO'!$A:$BP,H$3,FALSE)</f>
        <v>6.9188898861030967E-2</v>
      </c>
      <c r="I10" s="3">
        <f>+VLOOKUP(auxgr12!$D10,'Infla Mensual PondENGHO'!$A:$BP,I$3,FALSE)</f>
        <v>6.8495647716133368E-2</v>
      </c>
    </row>
    <row r="11" spans="2:9" x14ac:dyDescent="0.25">
      <c r="B11">
        <f t="shared" si="2"/>
        <v>9</v>
      </c>
      <c r="C11">
        <f t="shared" si="3"/>
        <v>2022</v>
      </c>
      <c r="D11" s="67">
        <f t="shared" si="4"/>
        <v>44805</v>
      </c>
      <c r="E11" s="3">
        <f>+VLOOKUP(auxgr12!$D11,'Infla Mensual PondENGHO'!$A:$BP,E$3,FALSE)</f>
        <v>6.4755271276797588E-2</v>
      </c>
      <c r="F11" s="3">
        <f>+VLOOKUP(auxgr12!$D11,'Infla Mensual PondENGHO'!$A:$BP,F$3,FALSE)</f>
        <v>6.3359034819487015E-2</v>
      </c>
      <c r="G11" s="3">
        <f>+VLOOKUP(auxgr12!$D11,'Infla Mensual PondENGHO'!$A:$BP,G$3,FALSE)</f>
        <v>6.2421191263090092E-2</v>
      </c>
      <c r="H11" s="3">
        <f>+VLOOKUP(auxgr12!$D11,'Infla Mensual PondENGHO'!$A:$BP,H$3,FALSE)</f>
        <v>6.1427891178822858E-2</v>
      </c>
      <c r="I11" s="3">
        <f>+VLOOKUP(auxgr12!$D11,'Infla Mensual PondENGHO'!$A:$BP,I$3,FALSE)</f>
        <v>5.9600044142077424E-2</v>
      </c>
    </row>
    <row r="12" spans="2:9" x14ac:dyDescent="0.25">
      <c r="B12">
        <f t="shared" si="2"/>
        <v>10</v>
      </c>
      <c r="C12">
        <f t="shared" si="3"/>
        <v>2022</v>
      </c>
      <c r="D12" s="67">
        <f t="shared" si="4"/>
        <v>44835</v>
      </c>
      <c r="E12" s="3">
        <f>+VLOOKUP(auxgr12!$D12,'Infla Mensual PondENGHO'!$A:$BP,E$3,FALSE)</f>
        <v>6.3011256746834388E-2</v>
      </c>
      <c r="F12" s="3">
        <f>+VLOOKUP(auxgr12!$D12,'Infla Mensual PondENGHO'!$A:$BP,F$3,FALSE)</f>
        <v>6.3305875648651311E-2</v>
      </c>
      <c r="G12" s="3">
        <f>+VLOOKUP(auxgr12!$D12,'Infla Mensual PondENGHO'!$A:$BP,G$3,FALSE)</f>
        <v>6.3865972209353528E-2</v>
      </c>
      <c r="H12" s="3">
        <f>+VLOOKUP(auxgr12!$D12,'Infla Mensual PondENGHO'!$A:$BP,H$3,FALSE)</f>
        <v>6.3538274812322548E-2</v>
      </c>
      <c r="I12" s="3">
        <f>+VLOOKUP(auxgr12!$D12,'Infla Mensual PondENGHO'!$A:$BP,I$3,FALSE)</f>
        <v>6.3973304975850853E-2</v>
      </c>
    </row>
    <row r="13" spans="2:9" x14ac:dyDescent="0.25">
      <c r="B13">
        <f t="shared" si="2"/>
        <v>11</v>
      </c>
      <c r="C13">
        <f t="shared" si="3"/>
        <v>2022</v>
      </c>
      <c r="D13" s="67">
        <f t="shared" si="4"/>
        <v>44866</v>
      </c>
      <c r="E13" s="3">
        <f>+VLOOKUP(auxgr12!$D13,'Infla Mensual PondENGHO'!$A:$BP,E$3,FALSE)</f>
        <v>4.6510375680181459E-2</v>
      </c>
      <c r="F13" s="3">
        <f>+VLOOKUP(auxgr12!$D13,'Infla Mensual PondENGHO'!$A:$BP,F$3,FALSE)</f>
        <v>4.8082913552601747E-2</v>
      </c>
      <c r="G13" s="3">
        <f>+VLOOKUP(auxgr12!$D13,'Infla Mensual PondENGHO'!$A:$BP,G$3,FALSE)</f>
        <v>4.8429118122409909E-2</v>
      </c>
      <c r="H13" s="3">
        <f>+VLOOKUP(auxgr12!$D13,'Infla Mensual PondENGHO'!$A:$BP,H$3,FALSE)</f>
        <v>4.9273039395801854E-2</v>
      </c>
      <c r="I13" s="3">
        <f>+VLOOKUP(auxgr12!$D13,'Infla Mensual PondENGHO'!$A:$BP,I$3,FALSE)</f>
        <v>5.0348989543882228E-2</v>
      </c>
    </row>
    <row r="14" spans="2:9" x14ac:dyDescent="0.25">
      <c r="B14">
        <f t="shared" si="2"/>
        <v>12</v>
      </c>
      <c r="C14">
        <f t="shared" si="3"/>
        <v>2022</v>
      </c>
      <c r="D14" s="67">
        <f t="shared" si="4"/>
        <v>44896</v>
      </c>
      <c r="E14" s="3">
        <f>+VLOOKUP(auxgr12!$D14,'Infla Mensual PondENGHO'!$A:$BP,E$3,FALSE)</f>
        <v>4.8565417168664249E-2</v>
      </c>
      <c r="F14" s="3">
        <f>+VLOOKUP(auxgr12!$D14,'Infla Mensual PondENGHO'!$A:$BP,F$3,FALSE)</f>
        <v>5.0135315538827108E-2</v>
      </c>
      <c r="G14" s="3">
        <f>+VLOOKUP(auxgr12!$D14,'Infla Mensual PondENGHO'!$A:$BP,G$3,FALSE)</f>
        <v>5.0793938283961504E-2</v>
      </c>
      <c r="H14" s="3">
        <f>+VLOOKUP(auxgr12!$D14,'Infla Mensual PondENGHO'!$A:$BP,H$3,FALSE)</f>
        <v>5.1670838209364245E-2</v>
      </c>
      <c r="I14" s="3">
        <f>+VLOOKUP(auxgr12!$D14,'Infla Mensual PondENGHO'!$A:$BP,I$3,FALSE)</f>
        <v>5.2919637048833401E-2</v>
      </c>
    </row>
    <row r="15" spans="2:9" x14ac:dyDescent="0.25">
      <c r="B15">
        <f t="shared" si="2"/>
        <v>1</v>
      </c>
      <c r="C15">
        <f t="shared" si="3"/>
        <v>2023</v>
      </c>
      <c r="D15" s="67">
        <f t="shared" si="4"/>
        <v>44927</v>
      </c>
      <c r="E15" s="3">
        <f>+VLOOKUP(auxgr12!$D15,'Infla Mensual PondENGHO'!$A:$BP,E$3,FALSE)</f>
        <v>6.1559174360696023E-2</v>
      </c>
      <c r="F15" s="3">
        <f>+VLOOKUP(auxgr12!$D15,'Infla Mensual PondENGHO'!$A:$BP,F$3,FALSE)</f>
        <v>6.0936999023126992E-2</v>
      </c>
      <c r="G15" s="3">
        <f>+VLOOKUP(auxgr12!$D15,'Infla Mensual PondENGHO'!$A:$BP,G$3,FALSE)</f>
        <v>6.0238380928839597E-2</v>
      </c>
      <c r="H15" s="3">
        <f>+VLOOKUP(auxgr12!$D15,'Infla Mensual PondENGHO'!$A:$BP,H$3,FALSE)</f>
        <v>5.9921188490376753E-2</v>
      </c>
      <c r="I15" s="3">
        <f>+VLOOKUP(auxgr12!$D15,'Infla Mensual PondENGHO'!$A:$BP,I$3,FALSE)</f>
        <v>5.9724380347623507E-2</v>
      </c>
    </row>
    <row r="16" spans="2:9" x14ac:dyDescent="0.25">
      <c r="B16">
        <f>+IF(B15=12,1,+B15+1)</f>
        <v>2</v>
      </c>
      <c r="C16">
        <f t="shared" ref="C16" si="5">+IF(B16=1,+C15+1,C15)</f>
        <v>2023</v>
      </c>
      <c r="D16" s="67">
        <f t="shared" si="4"/>
        <v>44958</v>
      </c>
      <c r="E16" s="3">
        <f>+VLOOKUP(auxgr12!$D16,'Infla Mensual PondENGHO'!$A:$BP,E$3,FALSE)</f>
        <v>7.2396997116398465E-2</v>
      </c>
      <c r="F16" s="3">
        <f>+VLOOKUP(auxgr12!$D16,'Infla Mensual PondENGHO'!$A:$BP,F$3,FALSE)</f>
        <v>6.90408772374278E-2</v>
      </c>
      <c r="G16" s="3">
        <f>+VLOOKUP(auxgr12!$D16,'Infla Mensual PondENGHO'!$A:$BP,G$3,FALSE)</f>
        <v>6.7498851489504963E-2</v>
      </c>
      <c r="H16" s="3">
        <f>+VLOOKUP(auxgr12!$D16,'Infla Mensual PondENGHO'!$A:$BP,H$3,FALSE)</f>
        <v>6.5236279031658073E-2</v>
      </c>
      <c r="I16" s="3">
        <f>+VLOOKUP(auxgr12!$D16,'Infla Mensual PondENGHO'!$A:$BP,I$3,FALSE)</f>
        <v>6.2711359496998131E-2</v>
      </c>
    </row>
    <row r="17" spans="2:9" x14ac:dyDescent="0.25">
      <c r="B17">
        <f t="shared" ref="B17:B18" si="6">+IF(B16=12,1,+B16+1)</f>
        <v>3</v>
      </c>
      <c r="C17">
        <f t="shared" ref="C17:C18" si="7">+IF(B17=1,+C16+1,C16)</f>
        <v>2023</v>
      </c>
      <c r="D17" s="67">
        <f t="shared" si="4"/>
        <v>44986</v>
      </c>
      <c r="E17" s="3">
        <f>+VLOOKUP(auxgr12!$D17,'Infla Mensual PondENGHO'!$A:$BP,E$3,FALSE)</f>
        <v>7.7586494832337705E-2</v>
      </c>
      <c r="F17" s="3">
        <f>+VLOOKUP(auxgr12!$D17,'Infla Mensual PondENGHO'!$A:$BP,F$3,FALSE)</f>
        <v>7.7692264898693075E-2</v>
      </c>
      <c r="G17" s="3">
        <f>+VLOOKUP(auxgr12!$D17,'Infla Mensual PondENGHO'!$A:$BP,G$3,FALSE)</f>
        <v>7.8038619876598547E-2</v>
      </c>
      <c r="H17" s="3">
        <f>+VLOOKUP(auxgr12!$D17,'Infla Mensual PondENGHO'!$A:$BP,H$3,FALSE)</f>
        <v>7.6601348602286734E-2</v>
      </c>
      <c r="I17" s="3">
        <f>+VLOOKUP(auxgr12!$D17,'Infla Mensual PondENGHO'!$A:$BP,I$3,FALSE)</f>
        <v>7.5019126341982378E-2</v>
      </c>
    </row>
    <row r="18" spans="2:9" x14ac:dyDescent="0.25">
      <c r="B18">
        <f t="shared" si="6"/>
        <v>4</v>
      </c>
      <c r="C18">
        <f t="shared" si="7"/>
        <v>2023</v>
      </c>
      <c r="D18" s="67">
        <f t="shared" si="4"/>
        <v>45017</v>
      </c>
      <c r="E18" s="3">
        <f>+VLOOKUP(auxgr12!$D18,'Infla Mensual PondENGHO'!$A:$BP,E$3,FALSE)</f>
        <v>8.5946149900761881E-2</v>
      </c>
      <c r="F18" s="3">
        <f>+VLOOKUP(auxgr12!$D18,'Infla Mensual PondENGHO'!$A:$BP,F$3,FALSE)</f>
        <v>8.4412651823325913E-2</v>
      </c>
      <c r="G18" s="3">
        <f>+VLOOKUP(auxgr12!$D18,'Infla Mensual PondENGHO'!$A:$BP,G$3,FALSE)</f>
        <v>8.4299632029146032E-2</v>
      </c>
      <c r="H18" s="3">
        <f>+VLOOKUP(auxgr12!$D18,'Infla Mensual PondENGHO'!$A:$BP,H$3,FALSE)</f>
        <v>8.3468087491878507E-2</v>
      </c>
      <c r="I18" s="3">
        <f>+VLOOKUP(auxgr12!$D18,'Infla Mensual PondENGHO'!$A:$BP,I$3,FALSE)</f>
        <v>8.2287214751164628E-2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0"/>
  <sheetViews>
    <sheetView zoomScale="105" zoomScaleNormal="145" workbookViewId="0">
      <pane xSplit="3" ySplit="3" topLeftCell="AX27" activePane="bottomRight" state="frozen"/>
      <selection pane="topRight" activeCell="D1" sqref="D1"/>
      <selection pane="bottomLeft" activeCell="A4" sqref="A4"/>
      <selection pane="bottomRight" activeCell="CD80" sqref="CD80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28515625" style="8" bestFit="1" customWidth="1"/>
    <col min="5" max="12" width="9.28515625" bestFit="1" customWidth="1"/>
    <col min="13" max="14" width="10.28515625" bestFit="1" customWidth="1"/>
    <col min="15" max="15" width="10.28515625" style="9" bestFit="1" customWidth="1"/>
    <col min="16" max="16" width="9.28515625" style="8" bestFit="1" customWidth="1"/>
    <col min="17" max="24" width="9.28515625" bestFit="1" customWidth="1"/>
    <col min="25" max="26" width="10.28515625" bestFit="1" customWidth="1"/>
    <col min="27" max="27" width="10.28515625" style="9" bestFit="1" customWidth="1"/>
    <col min="28" max="28" width="9.28515625" style="8" bestFit="1" customWidth="1"/>
    <col min="29" max="36" width="9.28515625" bestFit="1" customWidth="1"/>
    <col min="37" max="38" width="10.28515625" bestFit="1" customWidth="1"/>
    <col min="39" max="39" width="10.28515625" style="9" bestFit="1" customWidth="1"/>
    <col min="40" max="40" width="9.28515625" style="8" bestFit="1" customWidth="1"/>
    <col min="41" max="48" width="9.28515625" bestFit="1" customWidth="1"/>
    <col min="49" max="50" width="10.28515625" bestFit="1" customWidth="1"/>
    <col min="51" max="51" width="10.28515625" style="9" bestFit="1" customWidth="1"/>
    <col min="52" max="52" width="9.28515625" style="8" bestFit="1" customWidth="1"/>
    <col min="53" max="60" width="9.28515625" bestFit="1" customWidth="1"/>
    <col min="61" max="62" width="10.28515625" bestFit="1" customWidth="1"/>
    <col min="63" max="63" width="10.28515625" style="9" bestFit="1" customWidth="1"/>
    <col min="64" max="64" width="11.42578125" style="8"/>
    <col min="68" max="68" width="11.42578125" style="9"/>
    <col min="69" max="69" width="8.28515625" style="8" bestFit="1" customWidth="1"/>
    <col min="70" max="77" width="8.28515625" bestFit="1" customWidth="1"/>
    <col min="78" max="79" width="9.28515625" bestFit="1" customWidth="1"/>
    <col min="80" max="80" width="9.285156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69" t="s">
        <v>94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69" t="s">
        <v>95</v>
      </c>
      <c r="Q1" s="70"/>
      <c r="R1" s="70"/>
      <c r="S1" s="70"/>
      <c r="T1" s="70"/>
      <c r="U1" s="70"/>
      <c r="V1" s="70"/>
      <c r="W1" s="70"/>
      <c r="X1" s="70"/>
      <c r="Y1" s="70"/>
      <c r="Z1" s="70"/>
      <c r="AA1" s="71"/>
      <c r="AB1" s="69" t="s">
        <v>96</v>
      </c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1"/>
      <c r="AN1" s="69" t="s">
        <v>97</v>
      </c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1"/>
      <c r="AZ1" s="69" t="s">
        <v>98</v>
      </c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1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80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</sheetData>
  <mergeCells count="5">
    <mergeCell ref="D1:O1"/>
    <mergeCell ref="P1:AA1"/>
    <mergeCell ref="AB1:AM1"/>
    <mergeCell ref="AN1:AY1"/>
    <mergeCell ref="AZ1:BK1"/>
  </mergeCells>
  <conditionalFormatting sqref="BL77:BP8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5:BP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0"/>
  <sheetViews>
    <sheetView zoomScale="98" workbookViewId="0">
      <selection activeCell="O53" sqref="O53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285156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72" t="s">
        <v>133</v>
      </c>
      <c r="F3" s="72"/>
      <c r="G3" s="72"/>
      <c r="H3" s="72"/>
      <c r="I3" s="59"/>
      <c r="K3" s="72" t="s">
        <v>134</v>
      </c>
      <c r="L3" s="72"/>
      <c r="M3" s="72"/>
      <c r="N3" s="72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5">
        <f>+$B$7</f>
        <v>45017</v>
      </c>
      <c r="E6" s="59" t="s">
        <v>130</v>
      </c>
      <c r="F6" s="59">
        <v>1</v>
      </c>
      <c r="G6" s="61">
        <f>100*VLOOKUP($D$6,'Infla Mensual PondENGHO'!$A$3:$BP$100000,$C6)</f>
        <v>8.5946149900761881</v>
      </c>
      <c r="H6" s="61">
        <f>100*VLOOKUP($D$6,'Infla Interanual PondENGHO'!$A$3:$BP$100000,$C6)</f>
        <v>109.6506915247744</v>
      </c>
      <c r="I6" s="59"/>
      <c r="K6" s="67">
        <f>+DATE(P6,Q6,1)</f>
        <v>44652</v>
      </c>
      <c r="L6" s="38" t="s">
        <v>137</v>
      </c>
      <c r="M6" s="68">
        <f>100*VLOOKUP($K6,'Infla Mensual PondENGHO'!$A$3:'Infla Mensual PondENGHO'!$A$3:$BP$1000000,COLUMN($BL$1),FALSE)</f>
        <v>6.0997925053647206</v>
      </c>
      <c r="P6">
        <f>+YEAR(D6)-1</f>
        <v>2022</v>
      </c>
      <c r="Q6">
        <f>+MONTH(D6)</f>
        <v>4</v>
      </c>
      <c r="S6">
        <v>1</v>
      </c>
    </row>
    <row r="7" spans="1:19" x14ac:dyDescent="0.25">
      <c r="A7" s="59"/>
      <c r="B7" s="65">
        <f>+MAX('Infla Mensual PondENGHO'!A4:A100000)</f>
        <v>45017</v>
      </c>
      <c r="C7" s="59">
        <f>+C6+1</f>
        <v>65</v>
      </c>
      <c r="D7" s="65">
        <f t="shared" ref="D7:D10" si="0">+$B$7</f>
        <v>45017</v>
      </c>
      <c r="E7" s="59"/>
      <c r="F7" s="59">
        <f>+F6+1</f>
        <v>2</v>
      </c>
      <c r="G7" s="61">
        <f>100*VLOOKUP($D$6,'Infla Mensual PondENGHO'!$A$3:$BP$100000,$C7)</f>
        <v>8.4412651823325913</v>
      </c>
      <c r="H7" s="61">
        <f>100*VLOOKUP($D$6,'Infla Interanual PondENGHO'!$A$3:$BP$100000,$C7)</f>
        <v>109.12353478240733</v>
      </c>
      <c r="I7" s="59"/>
      <c r="K7" s="67">
        <f t="shared" ref="K7:K18" si="1">+DATE(P7,Q7,1)</f>
        <v>44682</v>
      </c>
      <c r="L7" s="38" t="s">
        <v>137</v>
      </c>
      <c r="M7" s="68">
        <f>100*VLOOKUP($K7,'Infla Mensual PondENGHO'!$A$3:'Infla Mensual PondENGHO'!$A$3:$BP$1000000,COLUMN($BL$1),FALSE)</f>
        <v>5.0235355609195897</v>
      </c>
      <c r="P7">
        <f>+IF(Q6=12,P6+1,P6)</f>
        <v>2022</v>
      </c>
      <c r="Q7">
        <f>+IF(Q6=12,1,Q6+1)</f>
        <v>5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5">
        <f t="shared" si="0"/>
        <v>45017</v>
      </c>
      <c r="E8" s="59"/>
      <c r="F8" s="59">
        <f t="shared" ref="F8:F9" si="3">+F7+1</f>
        <v>3</v>
      </c>
      <c r="G8" s="61">
        <f>100*VLOOKUP($D$6,'Infla Mensual PondENGHO'!$A$3:$BP$100000,$C8)</f>
        <v>8.4299632029146032</v>
      </c>
      <c r="H8" s="61">
        <f>100*VLOOKUP($D$6,'Infla Interanual PondENGHO'!$A$3:$BP$100000,$C8)</f>
        <v>109.00391903981408</v>
      </c>
      <c r="I8" s="59"/>
      <c r="K8" s="67">
        <f t="shared" si="1"/>
        <v>44713</v>
      </c>
      <c r="L8" s="38" t="s">
        <v>137</v>
      </c>
      <c r="M8" s="68">
        <f>100*VLOOKUP($K8,'Infla Mensual PondENGHO'!$A$3:'Infla Mensual PondENGHO'!$A$3:$BP$1000000,COLUMN($BL$1),FALSE)</f>
        <v>5.1225973687408333</v>
      </c>
      <c r="P8">
        <f t="shared" ref="P8:P17" si="4">+IF(Q7=12,P7+1,P7)</f>
        <v>2022</v>
      </c>
      <c r="Q8">
        <f t="shared" ref="Q8:Q17" si="5">+IF(Q7=12,1,Q7+1)</f>
        <v>6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5">
        <f t="shared" si="0"/>
        <v>45017</v>
      </c>
      <c r="E9" s="59"/>
      <c r="F9" s="59">
        <f t="shared" si="3"/>
        <v>4</v>
      </c>
      <c r="G9" s="61">
        <f>100*VLOOKUP($D$6,'Infla Mensual PondENGHO'!$A$3:$BP$100000,$C9)</f>
        <v>8.3468087491878507</v>
      </c>
      <c r="H9" s="61">
        <f>100*VLOOKUP($D$6,'Infla Interanual PondENGHO'!$A$3:$BP$100000,$C9)</f>
        <v>108.47684039162489</v>
      </c>
      <c r="I9" s="59"/>
      <c r="K9" s="67">
        <f t="shared" si="1"/>
        <v>44743</v>
      </c>
      <c r="L9" s="38" t="s">
        <v>137</v>
      </c>
      <c r="M9" s="68">
        <f>100*VLOOKUP($K9,'Infla Mensual PondENGHO'!$A$3:'Infla Mensual PondENGHO'!$A$3:$BP$1000000,COLUMN($BL$1),FALSE)</f>
        <v>7.1002393319537838</v>
      </c>
      <c r="P9">
        <f t="shared" si="4"/>
        <v>2022</v>
      </c>
      <c r="Q9">
        <f t="shared" si="5"/>
        <v>7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5">
        <f t="shared" si="0"/>
        <v>45017</v>
      </c>
      <c r="E10" s="59" t="s">
        <v>131</v>
      </c>
      <c r="F10" s="59">
        <v>5</v>
      </c>
      <c r="G10" s="61">
        <f>100*VLOOKUP($D$6,'Infla Mensual PondENGHO'!$A$3:$BP$100000,$C10)</f>
        <v>8.2287214751164619</v>
      </c>
      <c r="H10" s="61">
        <f>100*VLOOKUP($D$6,'Infla Interanual PondENGHO'!$A$3:$BP$100000,$C10)</f>
        <v>108.27942922969878</v>
      </c>
      <c r="I10" s="59"/>
      <c r="K10" s="67">
        <f t="shared" si="1"/>
        <v>44774</v>
      </c>
      <c r="L10" s="38" t="s">
        <v>137</v>
      </c>
      <c r="M10" s="68">
        <f>100*VLOOKUP($K10,'Infla Mensual PondENGHO'!$A$3:'Infla Mensual PondENGHO'!$A$3:$BP$1000000,COLUMN($BL$1),FALSE)</f>
        <v>7.1608581053520304</v>
      </c>
      <c r="P10">
        <f t="shared" si="4"/>
        <v>2022</v>
      </c>
      <c r="Q10">
        <f t="shared" si="5"/>
        <v>8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44805</v>
      </c>
      <c r="L11" s="38" t="s">
        <v>137</v>
      </c>
      <c r="M11" s="68">
        <f>100*VLOOKUP($K11,'Infla Mensual PondENGHO'!$A$3:'Infla Mensual PondENGHO'!$A$3:$BP$1000000,COLUMN($BL$1),FALSE)</f>
        <v>6.4755271276797588</v>
      </c>
      <c r="P11">
        <f t="shared" si="4"/>
        <v>2022</v>
      </c>
      <c r="Q11">
        <f t="shared" si="5"/>
        <v>9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72" t="s">
        <v>132</v>
      </c>
      <c r="F12" s="72"/>
      <c r="G12" s="64">
        <f>+G6-G10</f>
        <v>0.36589351495972622</v>
      </c>
      <c r="H12" s="64">
        <f t="shared" ref="H12" si="7">+H6-H10</f>
        <v>1.3712622950756241</v>
      </c>
      <c r="I12" s="59"/>
      <c r="K12" s="67">
        <f t="shared" si="1"/>
        <v>44835</v>
      </c>
      <c r="L12" s="38" t="s">
        <v>137</v>
      </c>
      <c r="M12" s="68">
        <f>100*VLOOKUP($K12,'Infla Mensual PondENGHO'!$A$3:'Infla Mensual PondENGHO'!$A$3:$BP$1000000,COLUMN($BL$1),FALSE)</f>
        <v>6.3011256746834388</v>
      </c>
      <c r="P12">
        <f t="shared" si="4"/>
        <v>2022</v>
      </c>
      <c r="Q12">
        <f t="shared" si="5"/>
        <v>10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44866</v>
      </c>
      <c r="L13" s="38" t="s">
        <v>137</v>
      </c>
      <c r="M13" s="68">
        <f>100*VLOOKUP($K13,'Infla Mensual PondENGHO'!$A$3:'Infla Mensual PondENGHO'!$A$3:$BP$1000000,COLUMN($BL$1),FALSE)</f>
        <v>4.6510375680181459</v>
      </c>
      <c r="P13">
        <f t="shared" si="4"/>
        <v>2022</v>
      </c>
      <c r="Q13">
        <f t="shared" si="5"/>
        <v>11</v>
      </c>
      <c r="S13">
        <f t="shared" si="6"/>
        <v>8</v>
      </c>
    </row>
    <row r="14" spans="1:19" x14ac:dyDescent="0.25">
      <c r="K14" s="67">
        <f t="shared" si="1"/>
        <v>44896</v>
      </c>
      <c r="L14" s="38" t="s">
        <v>137</v>
      </c>
      <c r="M14" s="68">
        <f>100*VLOOKUP($K14,'Infla Mensual PondENGHO'!$A$3:'Infla Mensual PondENGHO'!$A$3:$BP$1000000,COLUMN($BL$1),FALSE)</f>
        <v>4.8565417168664249</v>
      </c>
      <c r="P14">
        <f t="shared" si="4"/>
        <v>2022</v>
      </c>
      <c r="Q14">
        <f t="shared" si="5"/>
        <v>12</v>
      </c>
      <c r="S14">
        <f t="shared" si="6"/>
        <v>9</v>
      </c>
    </row>
    <row r="15" spans="1:19" x14ac:dyDescent="0.25">
      <c r="K15" s="67">
        <f t="shared" si="1"/>
        <v>44927</v>
      </c>
      <c r="L15" s="38" t="s">
        <v>137</v>
      </c>
      <c r="M15" s="68">
        <f>100*VLOOKUP($K15,'Infla Mensual PondENGHO'!$A$3:'Infla Mensual PondENGHO'!$A$3:$BP$1000000,COLUMN($BL$1),FALSE)</f>
        <v>6.1559174360696023</v>
      </c>
      <c r="P15">
        <f t="shared" si="4"/>
        <v>2023</v>
      </c>
      <c r="Q15">
        <f t="shared" si="5"/>
        <v>1</v>
      </c>
      <c r="S15">
        <f t="shared" si="6"/>
        <v>10</v>
      </c>
    </row>
    <row r="16" spans="1:19" x14ac:dyDescent="0.25">
      <c r="K16" s="67">
        <f t="shared" si="1"/>
        <v>44958</v>
      </c>
      <c r="L16" s="38" t="s">
        <v>137</v>
      </c>
      <c r="M16" s="68">
        <f>100*VLOOKUP($K16,'Infla Mensual PondENGHO'!$A$3:'Infla Mensual PondENGHO'!$A$3:$BP$1000000,COLUMN($BL$1),FALSE)</f>
        <v>7.2396997116398465</v>
      </c>
      <c r="P16">
        <f t="shared" si="4"/>
        <v>2023</v>
      </c>
      <c r="Q16">
        <f t="shared" si="5"/>
        <v>2</v>
      </c>
      <c r="S16">
        <f t="shared" si="6"/>
        <v>11</v>
      </c>
    </row>
    <row r="17" spans="8:19" x14ac:dyDescent="0.25">
      <c r="K17" s="67">
        <f t="shared" si="1"/>
        <v>44986</v>
      </c>
      <c r="L17" s="38" t="s">
        <v>137</v>
      </c>
      <c r="M17" s="68">
        <f>100*VLOOKUP($K17,'Infla Mensual PondENGHO'!$A$3:'Infla Mensual PondENGHO'!$A$3:$BP$1000000,COLUMN($BL$1),FALSE)</f>
        <v>7.7586494832337705</v>
      </c>
      <c r="P17">
        <f t="shared" si="4"/>
        <v>2023</v>
      </c>
      <c r="Q17">
        <f t="shared" si="5"/>
        <v>3</v>
      </c>
      <c r="S17">
        <f t="shared" si="6"/>
        <v>12</v>
      </c>
    </row>
    <row r="18" spans="8:19" x14ac:dyDescent="0.25">
      <c r="K18" s="67">
        <f t="shared" si="1"/>
        <v>45017</v>
      </c>
      <c r="L18" s="38" t="s">
        <v>137</v>
      </c>
      <c r="M18" s="68">
        <f>100*VLOOKUP($K18,'Infla Mensual PondENGHO'!$A$3:'Infla Mensual PondENGHO'!$A$3:$BP$1000000,COLUMN($BL$1),FALSE)</f>
        <v>8.5946149900761881</v>
      </c>
      <c r="P18">
        <f t="shared" ref="P18" si="8">+IF(Q17=12,P17+1,P17)</f>
        <v>2023</v>
      </c>
      <c r="Q18">
        <f t="shared" ref="Q18" si="9">+IF(Q17=12,1,Q17+1)</f>
        <v>4</v>
      </c>
      <c r="S18">
        <f t="shared" ref="S18" si="10">+S17+1</f>
        <v>13</v>
      </c>
    </row>
    <row r="19" spans="8:19" x14ac:dyDescent="0.25">
      <c r="K19" s="67">
        <f>+K6</f>
        <v>44652</v>
      </c>
      <c r="L19" s="38" t="s">
        <v>138</v>
      </c>
      <c r="M19" s="68">
        <f>100*VLOOKUP($K19,'Infla Mensual PondENGHO'!$A$3:'Infla Mensual PondENGHO'!$A$3:$BP$1000000,COLUMN($BM$1),FALSE)</f>
        <v>6.028522895498778</v>
      </c>
    </row>
    <row r="20" spans="8:19" x14ac:dyDescent="0.25">
      <c r="K20" s="67">
        <f t="shared" ref="K20:K70" si="11">+K7</f>
        <v>44682</v>
      </c>
      <c r="L20" s="38" t="s">
        <v>138</v>
      </c>
      <c r="M20" s="68">
        <f>100*VLOOKUP($K20,'Infla Mensual PondENGHO'!$A$3:'Infla Mensual PondENGHO'!$A$3:$BP$1000000,COLUMN($BM$1),FALSE)</f>
        <v>5.0365423416912636</v>
      </c>
    </row>
    <row r="21" spans="8:19" x14ac:dyDescent="0.25">
      <c r="K21" s="67">
        <f t="shared" si="11"/>
        <v>44713</v>
      </c>
      <c r="L21" s="38" t="s">
        <v>138</v>
      </c>
      <c r="M21" s="68">
        <f>100*VLOOKUP($K21,'Infla Mensual PondENGHO'!$A$3:'Infla Mensual PondENGHO'!$A$3:$BP$1000000,COLUMN($BM$1),FALSE)</f>
        <v>5.204237697907943</v>
      </c>
    </row>
    <row r="22" spans="8:19" x14ac:dyDescent="0.25">
      <c r="H22" s="58"/>
      <c r="K22" s="67">
        <f t="shared" si="11"/>
        <v>44743</v>
      </c>
      <c r="L22" s="38" t="s">
        <v>138</v>
      </c>
      <c r="M22" s="68">
        <f>100*VLOOKUP($K22,'Infla Mensual PondENGHO'!$A$3:'Infla Mensual PondENGHO'!$A$3:$BP$1000000,COLUMN($BM$1),FALSE)</f>
        <v>7.1888910004362927</v>
      </c>
    </row>
    <row r="23" spans="8:19" x14ac:dyDescent="0.25">
      <c r="K23" s="67">
        <f t="shared" si="11"/>
        <v>44774</v>
      </c>
      <c r="L23" s="38" t="s">
        <v>138</v>
      </c>
      <c r="M23" s="68">
        <f>100*VLOOKUP($K23,'Infla Mensual PondENGHO'!$A$3:'Infla Mensual PondENGHO'!$A$3:$BP$1000000,COLUMN($BM$1),FALSE)</f>
        <v>7.0353393289318777</v>
      </c>
    </row>
    <row r="24" spans="8:19" x14ac:dyDescent="0.25">
      <c r="K24" s="67">
        <f t="shared" si="11"/>
        <v>44805</v>
      </c>
      <c r="L24" s="38" t="s">
        <v>138</v>
      </c>
      <c r="M24" s="68">
        <f>100*VLOOKUP($K24,'Infla Mensual PondENGHO'!$A$3:'Infla Mensual PondENGHO'!$A$3:$BP$1000000,COLUMN($BM$1),FALSE)</f>
        <v>6.3359034819487015</v>
      </c>
    </row>
    <row r="25" spans="8:19" x14ac:dyDescent="0.25">
      <c r="K25" s="67">
        <f t="shared" si="11"/>
        <v>44835</v>
      </c>
      <c r="L25" s="38" t="s">
        <v>138</v>
      </c>
      <c r="M25" s="68">
        <f>100*VLOOKUP($K25,'Infla Mensual PondENGHO'!$A$3:'Infla Mensual PondENGHO'!$A$3:$BP$1000000,COLUMN($BM$1),FALSE)</f>
        <v>6.3305875648651311</v>
      </c>
    </row>
    <row r="26" spans="8:19" x14ac:dyDescent="0.25">
      <c r="K26" s="67">
        <f t="shared" si="11"/>
        <v>44866</v>
      </c>
      <c r="L26" s="38" t="s">
        <v>138</v>
      </c>
      <c r="M26" s="68">
        <f>100*VLOOKUP($K26,'Infla Mensual PondENGHO'!$A$3:'Infla Mensual PondENGHO'!$A$3:$BP$1000000,COLUMN($BM$1),FALSE)</f>
        <v>4.8082913552601747</v>
      </c>
    </row>
    <row r="27" spans="8:19" x14ac:dyDescent="0.25">
      <c r="K27" s="67">
        <f t="shared" si="11"/>
        <v>44896</v>
      </c>
      <c r="L27" s="38" t="s">
        <v>138</v>
      </c>
      <c r="M27" s="68">
        <f>100*VLOOKUP($K27,'Infla Mensual PondENGHO'!$A$3:'Infla Mensual PondENGHO'!$A$3:$BP$1000000,COLUMN($BM$1),FALSE)</f>
        <v>5.0135315538827108</v>
      </c>
    </row>
    <row r="28" spans="8:19" x14ac:dyDescent="0.25">
      <c r="K28" s="67">
        <f t="shared" si="11"/>
        <v>44927</v>
      </c>
      <c r="L28" s="38" t="s">
        <v>138</v>
      </c>
      <c r="M28" s="68">
        <f>100*VLOOKUP($K28,'Infla Mensual PondENGHO'!$A$3:'Infla Mensual PondENGHO'!$A$3:$BP$1000000,COLUMN($BM$1),FALSE)</f>
        <v>6.0936999023126992</v>
      </c>
    </row>
    <row r="29" spans="8:19" x14ac:dyDescent="0.25">
      <c r="K29" s="67">
        <f t="shared" si="11"/>
        <v>44958</v>
      </c>
      <c r="L29" s="38" t="s">
        <v>138</v>
      </c>
      <c r="M29" s="68">
        <f>100*VLOOKUP($K29,'Infla Mensual PondENGHO'!$A$3:'Infla Mensual PondENGHO'!$A$3:$BP$1000000,COLUMN($BM$1),FALSE)</f>
        <v>6.90408772374278</v>
      </c>
    </row>
    <row r="30" spans="8:19" x14ac:dyDescent="0.25">
      <c r="K30" s="67">
        <f t="shared" si="11"/>
        <v>44986</v>
      </c>
      <c r="L30" s="38" t="s">
        <v>138</v>
      </c>
      <c r="M30" s="68">
        <f>100*VLOOKUP($K30,'Infla Mensual PondENGHO'!$A$3:'Infla Mensual PondENGHO'!$A$3:$BP$1000000,COLUMN($BM$1),FALSE)</f>
        <v>7.7692264898693075</v>
      </c>
    </row>
    <row r="31" spans="8:19" x14ac:dyDescent="0.25">
      <c r="K31" s="67">
        <f t="shared" si="11"/>
        <v>45017</v>
      </c>
      <c r="L31" s="38" t="s">
        <v>138</v>
      </c>
      <c r="M31" s="68">
        <f>100*VLOOKUP($K31,'Infla Mensual PondENGHO'!$A$3:'Infla Mensual PondENGHO'!$A$3:$BP$1000000,COLUMN($BM$1),FALSE)</f>
        <v>8.4412651823325913</v>
      </c>
    </row>
    <row r="32" spans="8:19" x14ac:dyDescent="0.25">
      <c r="K32" s="67">
        <f t="shared" si="11"/>
        <v>44652</v>
      </c>
      <c r="L32" s="38" t="s">
        <v>139</v>
      </c>
      <c r="M32" s="68">
        <f>100*VLOOKUP($K32,'Infla Mensual PondENGHO'!$A$3:'Infla Mensual PondENGHO'!$A$3:$BP$1000000,COLUMN($BN$1),FALSE)</f>
        <v>6.0361402223172433</v>
      </c>
    </row>
    <row r="33" spans="11:13" x14ac:dyDescent="0.25">
      <c r="K33" s="67">
        <f t="shared" si="11"/>
        <v>44682</v>
      </c>
      <c r="L33" s="38" t="s">
        <v>139</v>
      </c>
      <c r="M33" s="68">
        <f>100*VLOOKUP($K33,'Infla Mensual PondENGHO'!$A$3:'Infla Mensual PondENGHO'!$A$3:$BP$1000000,COLUMN($BN$1),FALSE)</f>
        <v>5.0459817861087775</v>
      </c>
    </row>
    <row r="34" spans="11:13" x14ac:dyDescent="0.25">
      <c r="K34" s="67">
        <f t="shared" si="11"/>
        <v>44713</v>
      </c>
      <c r="L34" s="38" t="s">
        <v>139</v>
      </c>
      <c r="M34" s="68">
        <f>100*VLOOKUP($K34,'Infla Mensual PondENGHO'!$A$3:'Infla Mensual PondENGHO'!$A$3:$BP$1000000,COLUMN($BN$1),FALSE)</f>
        <v>5.2538732909770625</v>
      </c>
    </row>
    <row r="35" spans="11:13" x14ac:dyDescent="0.25">
      <c r="K35" s="67">
        <f t="shared" si="11"/>
        <v>44743</v>
      </c>
      <c r="L35" s="38" t="s">
        <v>139</v>
      </c>
      <c r="M35" s="68">
        <f>100*VLOOKUP($K35,'Infla Mensual PondENGHO'!$A$3:'Infla Mensual PondENGHO'!$A$3:$BP$1000000,COLUMN($BN$1),FALSE)</f>
        <v>7.2862478697499178</v>
      </c>
    </row>
    <row r="36" spans="11:13" x14ac:dyDescent="0.25">
      <c r="K36" s="67">
        <f t="shared" si="11"/>
        <v>44774</v>
      </c>
      <c r="L36" s="38" t="s">
        <v>139</v>
      </c>
      <c r="M36" s="68">
        <f>100*VLOOKUP($K36,'Infla Mensual PondENGHO'!$A$3:'Infla Mensual PondENGHO'!$A$3:$BP$1000000,COLUMN($BN$1),FALSE)</f>
        <v>6.9542379941794907</v>
      </c>
    </row>
    <row r="37" spans="11:13" x14ac:dyDescent="0.25">
      <c r="K37" s="67">
        <f t="shared" si="11"/>
        <v>44805</v>
      </c>
      <c r="L37" s="38" t="s">
        <v>139</v>
      </c>
      <c r="M37" s="68">
        <f>100*VLOOKUP($K37,'Infla Mensual PondENGHO'!$A$3:'Infla Mensual PondENGHO'!$A$3:$BP$1000000,COLUMN($BN$1),FALSE)</f>
        <v>6.2421191263090092</v>
      </c>
    </row>
    <row r="38" spans="11:13" x14ac:dyDescent="0.25">
      <c r="K38" s="67">
        <f t="shared" si="11"/>
        <v>44835</v>
      </c>
      <c r="L38" s="38" t="s">
        <v>139</v>
      </c>
      <c r="M38" s="68">
        <f>100*VLOOKUP($K38,'Infla Mensual PondENGHO'!$A$3:'Infla Mensual PondENGHO'!$A$3:$BP$1000000,COLUMN($BN$1),FALSE)</f>
        <v>6.3865972209353528</v>
      </c>
    </row>
    <row r="39" spans="11:13" x14ac:dyDescent="0.25">
      <c r="K39" s="67">
        <f t="shared" si="11"/>
        <v>44866</v>
      </c>
      <c r="L39" s="38" t="s">
        <v>139</v>
      </c>
      <c r="M39" s="68">
        <f>100*VLOOKUP($K39,'Infla Mensual PondENGHO'!$A$3:'Infla Mensual PondENGHO'!$A$3:$BP$1000000,COLUMN($BN$1),FALSE)</f>
        <v>4.8429118122409909</v>
      </c>
    </row>
    <row r="40" spans="11:13" x14ac:dyDescent="0.25">
      <c r="K40" s="67">
        <f t="shared" si="11"/>
        <v>44896</v>
      </c>
      <c r="L40" s="38" t="s">
        <v>139</v>
      </c>
      <c r="M40" s="68">
        <f>100*VLOOKUP($K40,'Infla Mensual PondENGHO'!$A$3:'Infla Mensual PondENGHO'!$A$3:$BP$1000000,COLUMN($BN$1),FALSE)</f>
        <v>5.0793938283961504</v>
      </c>
    </row>
    <row r="41" spans="11:13" x14ac:dyDescent="0.25">
      <c r="K41" s="67">
        <f t="shared" si="11"/>
        <v>44927</v>
      </c>
      <c r="L41" s="38" t="s">
        <v>139</v>
      </c>
      <c r="M41" s="68">
        <f>100*VLOOKUP($K41,'Infla Mensual PondENGHO'!$A$3:'Infla Mensual PondENGHO'!$A$3:$BP$1000000,COLUMN($BN$1),FALSE)</f>
        <v>6.0238380928839597</v>
      </c>
    </row>
    <row r="42" spans="11:13" x14ac:dyDescent="0.25">
      <c r="K42" s="67">
        <f t="shared" si="11"/>
        <v>44958</v>
      </c>
      <c r="L42" s="38" t="s">
        <v>139</v>
      </c>
      <c r="M42" s="68">
        <f>100*VLOOKUP($K42,'Infla Mensual PondENGHO'!$A$3:'Infla Mensual PondENGHO'!$A$3:$BP$1000000,COLUMN($BN$1),FALSE)</f>
        <v>6.7498851489504963</v>
      </c>
    </row>
    <row r="43" spans="11:13" x14ac:dyDescent="0.25">
      <c r="K43" s="67">
        <f t="shared" si="11"/>
        <v>44986</v>
      </c>
      <c r="L43" s="38" t="s">
        <v>139</v>
      </c>
      <c r="M43" s="68">
        <f>100*VLOOKUP($K43,'Infla Mensual PondENGHO'!$A$3:'Infla Mensual PondENGHO'!$A$3:$BP$1000000,COLUMN($BN$1),FALSE)</f>
        <v>7.8038619876598547</v>
      </c>
    </row>
    <row r="44" spans="11:13" x14ac:dyDescent="0.25">
      <c r="K44" s="67">
        <f t="shared" si="11"/>
        <v>45017</v>
      </c>
      <c r="L44" s="38" t="s">
        <v>139</v>
      </c>
      <c r="M44" s="68">
        <f>100*VLOOKUP($K44,'Infla Mensual PondENGHO'!$A$3:'Infla Mensual PondENGHO'!$A$3:$BP$1000000,COLUMN($BN$1),FALSE)</f>
        <v>8.4299632029146032</v>
      </c>
    </row>
    <row r="45" spans="11:13" x14ac:dyDescent="0.25">
      <c r="K45" s="67">
        <f t="shared" si="11"/>
        <v>44652</v>
      </c>
      <c r="L45" s="38" t="s">
        <v>140</v>
      </c>
      <c r="M45" s="68">
        <f>100*VLOOKUP($K45,'Infla Mensual PondENGHO'!$A$3:'Infla Mensual PondENGHO'!$A$3:$BP$1000000,COLUMN($BO$1),FALSE)</f>
        <v>6.0376317562944593</v>
      </c>
    </row>
    <row r="46" spans="11:13" x14ac:dyDescent="0.25">
      <c r="K46" s="67">
        <f t="shared" si="11"/>
        <v>44682</v>
      </c>
      <c r="L46" s="38" t="s">
        <v>140</v>
      </c>
      <c r="M46" s="68">
        <f>100*VLOOKUP($K46,'Infla Mensual PondENGHO'!$A$3:'Infla Mensual PondENGHO'!$A$3:$BP$1000000,COLUMN($BO$1),FALSE)</f>
        <v>5.0788376815117831</v>
      </c>
    </row>
    <row r="47" spans="11:13" x14ac:dyDescent="0.25">
      <c r="K47" s="67">
        <f t="shared" si="11"/>
        <v>44713</v>
      </c>
      <c r="L47" s="38" t="s">
        <v>140</v>
      </c>
      <c r="M47" s="68">
        <f>100*VLOOKUP($K47,'Infla Mensual PondENGHO'!$A$3:'Infla Mensual PondENGHO'!$A$3:$BP$1000000,COLUMN($BO$1),FALSE)</f>
        <v>5.3103974997931624</v>
      </c>
    </row>
    <row r="48" spans="11:13" x14ac:dyDescent="0.25">
      <c r="K48" s="67">
        <f t="shared" si="11"/>
        <v>44743</v>
      </c>
      <c r="L48" s="38" t="s">
        <v>140</v>
      </c>
      <c r="M48" s="68">
        <f>100*VLOOKUP($K48,'Infla Mensual PondENGHO'!$A$3:'Infla Mensual PondENGHO'!$A$3:$BP$1000000,COLUMN($BO$1),FALSE)</f>
        <v>7.4024854453479172</v>
      </c>
    </row>
    <row r="49" spans="11:13" x14ac:dyDescent="0.25">
      <c r="K49" s="67">
        <f t="shared" si="11"/>
        <v>44774</v>
      </c>
      <c r="L49" s="38" t="s">
        <v>140</v>
      </c>
      <c r="M49" s="68">
        <f>100*VLOOKUP($K49,'Infla Mensual PondENGHO'!$A$3:'Infla Mensual PondENGHO'!$A$3:$BP$1000000,COLUMN($BO$1),FALSE)</f>
        <v>6.9188898861030967</v>
      </c>
    </row>
    <row r="50" spans="11:13" x14ac:dyDescent="0.25">
      <c r="K50" s="67">
        <f t="shared" si="11"/>
        <v>44805</v>
      </c>
      <c r="L50" s="38" t="s">
        <v>140</v>
      </c>
      <c r="M50" s="68">
        <f>100*VLOOKUP($K50,'Infla Mensual PondENGHO'!$A$3:'Infla Mensual PondENGHO'!$A$3:$BP$1000000,COLUMN($BO$1),FALSE)</f>
        <v>6.1427891178822858</v>
      </c>
    </row>
    <row r="51" spans="11:13" x14ac:dyDescent="0.25">
      <c r="K51" s="67">
        <f t="shared" si="11"/>
        <v>44835</v>
      </c>
      <c r="L51" s="38" t="s">
        <v>140</v>
      </c>
      <c r="M51" s="68">
        <f>100*VLOOKUP($K51,'Infla Mensual PondENGHO'!$A$3:'Infla Mensual PondENGHO'!$A$3:$BP$1000000,COLUMN($BO$1),FALSE)</f>
        <v>6.3538274812322548</v>
      </c>
    </row>
    <row r="52" spans="11:13" x14ac:dyDescent="0.25">
      <c r="K52" s="67">
        <f t="shared" si="11"/>
        <v>44866</v>
      </c>
      <c r="L52" s="38" t="s">
        <v>140</v>
      </c>
      <c r="M52" s="68">
        <f>100*VLOOKUP($K52,'Infla Mensual PondENGHO'!$A$3:'Infla Mensual PondENGHO'!$A$3:$BP$1000000,COLUMN($BO$1),FALSE)</f>
        <v>4.9273039395801854</v>
      </c>
    </row>
    <row r="53" spans="11:13" x14ac:dyDescent="0.25">
      <c r="K53" s="67">
        <f t="shared" si="11"/>
        <v>44896</v>
      </c>
      <c r="L53" s="38" t="s">
        <v>140</v>
      </c>
      <c r="M53" s="68">
        <f>100*VLOOKUP($K53,'Infla Mensual PondENGHO'!$A$3:'Infla Mensual PondENGHO'!$A$3:$BP$1000000,COLUMN($BO$1),FALSE)</f>
        <v>5.1670838209364245</v>
      </c>
    </row>
    <row r="54" spans="11:13" x14ac:dyDescent="0.25">
      <c r="K54" s="67">
        <f t="shared" si="11"/>
        <v>44927</v>
      </c>
      <c r="L54" s="38" t="s">
        <v>140</v>
      </c>
      <c r="M54" s="68">
        <f>100*VLOOKUP($K54,'Infla Mensual PondENGHO'!$A$3:'Infla Mensual PondENGHO'!$A$3:$BP$1000000,COLUMN($BO$1),FALSE)</f>
        <v>5.9921188490376753</v>
      </c>
    </row>
    <row r="55" spans="11:13" x14ac:dyDescent="0.25">
      <c r="K55" s="67">
        <f t="shared" si="11"/>
        <v>44958</v>
      </c>
      <c r="L55" s="38" t="s">
        <v>140</v>
      </c>
      <c r="M55" s="68">
        <f>100*VLOOKUP($K55,'Infla Mensual PondENGHO'!$A$3:'Infla Mensual PondENGHO'!$A$3:$BP$1000000,COLUMN($BO$1),FALSE)</f>
        <v>6.5236279031658073</v>
      </c>
    </row>
    <row r="56" spans="11:13" x14ac:dyDescent="0.25">
      <c r="K56" s="67">
        <f t="shared" si="11"/>
        <v>44986</v>
      </c>
      <c r="L56" s="38" t="s">
        <v>140</v>
      </c>
      <c r="M56" s="68">
        <f>100*VLOOKUP($K56,'Infla Mensual PondENGHO'!$A$3:'Infla Mensual PondENGHO'!$A$3:$BP$1000000,COLUMN($BO$1),FALSE)</f>
        <v>7.6601348602286734</v>
      </c>
    </row>
    <row r="57" spans="11:13" x14ac:dyDescent="0.25">
      <c r="K57" s="67">
        <f t="shared" si="11"/>
        <v>45017</v>
      </c>
      <c r="L57" s="38" t="s">
        <v>140</v>
      </c>
      <c r="M57" s="68">
        <f>100*VLOOKUP($K57,'Infla Mensual PondENGHO'!$A$3:'Infla Mensual PondENGHO'!$A$3:$BP$1000000,COLUMN($BO$1),FALSE)</f>
        <v>8.3468087491878507</v>
      </c>
    </row>
    <row r="58" spans="11:13" x14ac:dyDescent="0.25">
      <c r="K58" s="67">
        <f t="shared" si="11"/>
        <v>44652</v>
      </c>
      <c r="L58" s="38" t="s">
        <v>141</v>
      </c>
      <c r="M58" s="68">
        <f>100*VLOOKUP($K58,'Infla Mensual PondENGHO'!$A$3:'Infla Mensual PondENGHO'!$A$3:$BP$1000000,COLUMN($BP$1),FALSE)</f>
        <v>6.0157466485975419</v>
      </c>
    </row>
    <row r="59" spans="11:13" x14ac:dyDescent="0.25">
      <c r="K59" s="67">
        <f t="shared" si="11"/>
        <v>44682</v>
      </c>
      <c r="L59" s="38" t="s">
        <v>141</v>
      </c>
      <c r="M59" s="68">
        <f>100*VLOOKUP($K59,'Infla Mensual PondENGHO'!$A$3:'Infla Mensual PondENGHO'!$A$3:$BP$1000000,COLUMN($BP$1),FALSE)</f>
        <v>5.0909123471702955</v>
      </c>
    </row>
    <row r="60" spans="11:13" x14ac:dyDescent="0.25">
      <c r="K60" s="67">
        <f t="shared" si="11"/>
        <v>44713</v>
      </c>
      <c r="L60" s="38" t="s">
        <v>141</v>
      </c>
      <c r="M60" s="68">
        <f>100*VLOOKUP($K60,'Infla Mensual PondENGHO'!$A$3:'Infla Mensual PondENGHO'!$A$3:$BP$1000000,COLUMN($BP$1),FALSE)</f>
        <v>5.4424953464686121</v>
      </c>
    </row>
    <row r="61" spans="11:13" x14ac:dyDescent="0.25">
      <c r="K61" s="67">
        <f t="shared" si="11"/>
        <v>44743</v>
      </c>
      <c r="L61" s="38" t="s">
        <v>141</v>
      </c>
      <c r="M61" s="68">
        <f>100*VLOOKUP($K61,'Infla Mensual PondENGHO'!$A$3:'Infla Mensual PondENGHO'!$A$3:$BP$1000000,COLUMN($BP$1),FALSE)</f>
        <v>7.6773277505286286</v>
      </c>
    </row>
    <row r="62" spans="11:13" x14ac:dyDescent="0.25">
      <c r="K62" s="67">
        <f t="shared" si="11"/>
        <v>44774</v>
      </c>
      <c r="L62" s="38" t="s">
        <v>141</v>
      </c>
      <c r="M62" s="68">
        <f>100*VLOOKUP($K62,'Infla Mensual PondENGHO'!$A$3:'Infla Mensual PondENGHO'!$A$3:$BP$1000000,COLUMN($BP$1),FALSE)</f>
        <v>6.8495647716133368</v>
      </c>
    </row>
    <row r="63" spans="11:13" x14ac:dyDescent="0.25">
      <c r="K63" s="67">
        <f t="shared" si="11"/>
        <v>44805</v>
      </c>
      <c r="L63" s="38" t="s">
        <v>141</v>
      </c>
      <c r="M63" s="68">
        <f>100*VLOOKUP($K63,'Infla Mensual PondENGHO'!$A$3:'Infla Mensual PondENGHO'!$A$3:$BP$1000000,COLUMN($BP$1),FALSE)</f>
        <v>5.9600044142077424</v>
      </c>
    </row>
    <row r="64" spans="11:13" x14ac:dyDescent="0.25">
      <c r="K64" s="67">
        <f t="shared" si="11"/>
        <v>44835</v>
      </c>
      <c r="L64" s="38" t="s">
        <v>141</v>
      </c>
      <c r="M64" s="68">
        <f>100*VLOOKUP($K64,'Infla Mensual PondENGHO'!$A$3:'Infla Mensual PondENGHO'!$A$3:$BP$1000000,COLUMN($BP$1),FALSE)</f>
        <v>6.3973304975850853</v>
      </c>
    </row>
    <row r="65" spans="11:13" x14ac:dyDescent="0.25">
      <c r="K65" s="67">
        <f t="shared" si="11"/>
        <v>44866</v>
      </c>
      <c r="L65" s="38" t="s">
        <v>141</v>
      </c>
      <c r="M65" s="68">
        <f>100*VLOOKUP($K65,'Infla Mensual PondENGHO'!$A$3:'Infla Mensual PondENGHO'!$A$3:$BP$1000000,COLUMN($BP$1),FALSE)</f>
        <v>5.0348989543882228</v>
      </c>
    </row>
    <row r="66" spans="11:13" x14ac:dyDescent="0.25">
      <c r="K66" s="67">
        <f t="shared" si="11"/>
        <v>44896</v>
      </c>
      <c r="L66" s="38" t="s">
        <v>141</v>
      </c>
      <c r="M66" s="68">
        <f>100*VLOOKUP($K66,'Infla Mensual PondENGHO'!$A$3:'Infla Mensual PondENGHO'!$A$3:$BP$1000000,COLUMN($BP$1),FALSE)</f>
        <v>5.2919637048833401</v>
      </c>
    </row>
    <row r="67" spans="11:13" x14ac:dyDescent="0.25">
      <c r="K67" s="67">
        <f t="shared" si="11"/>
        <v>44927</v>
      </c>
      <c r="L67" s="38" t="s">
        <v>141</v>
      </c>
      <c r="M67" s="68">
        <f>100*VLOOKUP($K67,'Infla Mensual PondENGHO'!$A$3:'Infla Mensual PondENGHO'!$A$3:$BP$1000000,COLUMN($BP$1),FALSE)</f>
        <v>5.9724380347623507</v>
      </c>
    </row>
    <row r="68" spans="11:13" x14ac:dyDescent="0.25">
      <c r="K68" s="67">
        <f t="shared" si="11"/>
        <v>44958</v>
      </c>
      <c r="L68" s="38" t="s">
        <v>141</v>
      </c>
      <c r="M68" s="68">
        <f>100*VLOOKUP($K68,'Infla Mensual PondENGHO'!$A$3:'Infla Mensual PondENGHO'!$A$3:$BP$1000000,COLUMN($BP$1),FALSE)</f>
        <v>6.2711359496998131</v>
      </c>
    </row>
    <row r="69" spans="11:13" x14ac:dyDescent="0.25">
      <c r="K69" s="67">
        <f t="shared" si="11"/>
        <v>44986</v>
      </c>
      <c r="L69" s="38" t="s">
        <v>141</v>
      </c>
      <c r="M69" s="68">
        <f>100*VLOOKUP($K69,'Infla Mensual PondENGHO'!$A$3:'Infla Mensual PondENGHO'!$A$3:$BP$1000000,COLUMN($BP$1),FALSE)</f>
        <v>7.5019126341982378</v>
      </c>
    </row>
    <row r="70" spans="11:13" x14ac:dyDescent="0.25">
      <c r="K70" s="67">
        <f t="shared" si="11"/>
        <v>45017</v>
      </c>
      <c r="L70" s="38" t="s">
        <v>141</v>
      </c>
      <c r="M70" s="68">
        <f>100*VLOOKUP($K70,'Infla Mensual PondENGHO'!$A$3:'Infla Mensual PondENGHO'!$A$3:$BP$1000000,COLUMN($BP$1),FALSE)</f>
        <v>8.2287214751164619</v>
      </c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45" zoomScaleNormal="145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J57" sqref="J57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2023-05-12T23:15:14Z</dcterms:modified>
</cp:coreProperties>
</file>