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mrozada\Dropbox\Personal Stuff\IPC seasonal adjustment\Ponderadores\Tables\"/>
    </mc:Choice>
  </mc:AlternateContent>
  <xr:revisionPtr revIDLastSave="0" documentId="13_ncr:1_{5CAEDD5A-5203-4BCF-878B-A2E4E35B9C10}" xr6:coauthVersionLast="36" xr6:coauthVersionMax="47" xr10:uidLastSave="{00000000-0000-0000-0000-000000000000}"/>
  <bookViews>
    <workbookView xWindow="-120" yWindow="480" windowWidth="38640" windowHeight="23520" tabRatio="733" firstSheet="4" activeTab="10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Gráfico1" sheetId="11" r:id="rId8"/>
    <sheet name="Infla Interanual PondENGHO" sheetId="3" r:id="rId9"/>
    <sheet name="Incidencia Interanual" sheetId="10" r:id="rId10"/>
    <sheet name="Para R" sheetId="12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9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2" l="1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T26" i="12"/>
  <c r="T39" i="12" s="1"/>
  <c r="T52" i="12" s="1"/>
  <c r="T65" i="12" s="1"/>
  <c r="T23" i="12"/>
  <c r="T36" i="12" s="1"/>
  <c r="T49" i="12" s="1"/>
  <c r="T62" i="12" s="1"/>
  <c r="T19" i="12"/>
  <c r="T32" i="12" s="1"/>
  <c r="T45" i="12" s="1"/>
  <c r="T58" i="12" s="1"/>
  <c r="T18" i="12"/>
  <c r="T31" i="12" s="1"/>
  <c r="T44" i="12" s="1"/>
  <c r="T57" i="12" s="1"/>
  <c r="T70" i="12" s="1"/>
  <c r="T17" i="12"/>
  <c r="T30" i="12" s="1"/>
  <c r="T43" i="12" s="1"/>
  <c r="T56" i="12" s="1"/>
  <c r="T69" i="12" s="1"/>
  <c r="T16" i="12"/>
  <c r="T29" i="12" s="1"/>
  <c r="T42" i="12" s="1"/>
  <c r="T55" i="12" s="1"/>
  <c r="T68" i="12" s="1"/>
  <c r="T15" i="12"/>
  <c r="T28" i="12" s="1"/>
  <c r="T41" i="12" s="1"/>
  <c r="T54" i="12" s="1"/>
  <c r="T67" i="12" s="1"/>
  <c r="T14" i="12"/>
  <c r="T27" i="12" s="1"/>
  <c r="T40" i="12" s="1"/>
  <c r="T53" i="12" s="1"/>
  <c r="T66" i="12" s="1"/>
  <c r="T13" i="12"/>
  <c r="T12" i="12"/>
  <c r="T25" i="12" s="1"/>
  <c r="T38" i="12" s="1"/>
  <c r="T51" i="12" s="1"/>
  <c r="T64" i="12" s="1"/>
  <c r="T11" i="12"/>
  <c r="T24" i="12" s="1"/>
  <c r="T37" i="12" s="1"/>
  <c r="T50" i="12" s="1"/>
  <c r="T63" i="12" s="1"/>
  <c r="T10" i="12"/>
  <c r="T9" i="12"/>
  <c r="T22" i="12" s="1"/>
  <c r="T35" i="12" s="1"/>
  <c r="T48" i="12" s="1"/>
  <c r="T61" i="12" s="1"/>
  <c r="T8" i="12"/>
  <c r="T21" i="12" s="1"/>
  <c r="T34" i="12" s="1"/>
  <c r="T47" i="12" s="1"/>
  <c r="T60" i="12" s="1"/>
  <c r="T7" i="12"/>
  <c r="T20" i="12" s="1"/>
  <c r="T33" i="12" s="1"/>
  <c r="T46" i="12" s="1"/>
  <c r="T59" i="12" s="1"/>
  <c r="V6" i="12"/>
  <c r="Z6" i="12"/>
  <c r="Z7" i="12" s="1"/>
  <c r="Y6" i="12"/>
  <c r="T6" i="12" s="1"/>
  <c r="Z8" i="12" l="1"/>
  <c r="Y7" i="12"/>
  <c r="Y8" i="12" s="1"/>
  <c r="D7" i="15"/>
  <c r="C7" i="15"/>
  <c r="B7" i="15"/>
  <c r="AY79" i="10"/>
  <c r="AK79" i="10"/>
  <c r="A79" i="10"/>
  <c r="B69" i="12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79" i="2"/>
  <c r="A78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F3" i="15"/>
  <c r="G3" i="15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5" i="2"/>
  <c r="C8" i="15"/>
  <c r="B8" i="15"/>
  <c r="B9" i="15" s="1"/>
  <c r="BB79" i="9"/>
  <c r="AN79" i="9"/>
  <c r="U79" i="9"/>
  <c r="I79" i="9"/>
  <c r="A79" i="9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CN79" i="3"/>
  <c r="Z9" i="12" l="1"/>
  <c r="Y9" i="12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E79" i="9"/>
  <c r="AS79" i="9"/>
  <c r="D79" i="10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D8" i="15"/>
  <c r="AQ79" i="10"/>
  <c r="B7" i="3"/>
  <c r="A6" i="3"/>
  <c r="A5" i="3"/>
  <c r="H3" i="15"/>
  <c r="B80" i="2"/>
  <c r="C79" i="2"/>
  <c r="C9" i="15"/>
  <c r="D9" i="15" s="1"/>
  <c r="B10" i="15"/>
  <c r="AQ79" i="9"/>
  <c r="Z10" i="12" l="1"/>
  <c r="Y10" i="12"/>
  <c r="BE79" i="9"/>
  <c r="BE79" i="10"/>
  <c r="B8" i="3"/>
  <c r="A7" i="3"/>
  <c r="I3" i="15"/>
  <c r="C80" i="2"/>
  <c r="A80" i="2" s="1"/>
  <c r="BL80" i="2" s="1"/>
  <c r="B11" i="15"/>
  <c r="C10" i="15"/>
  <c r="D10" i="15" s="1"/>
  <c r="Z11" i="12" l="1"/>
  <c r="Y11" i="12"/>
  <c r="B9" i="3"/>
  <c r="A8" i="3"/>
  <c r="B12" i="15"/>
  <c r="C11" i="15"/>
  <c r="D11" i="15" s="1"/>
  <c r="Z12" i="12" l="1"/>
  <c r="Y12" i="12"/>
  <c r="B10" i="3"/>
  <c r="A9" i="3"/>
  <c r="B13" i="15"/>
  <c r="C12" i="15"/>
  <c r="D12" i="15" s="1"/>
  <c r="Z13" i="12" l="1"/>
  <c r="Y13" i="12"/>
  <c r="A10" i="3"/>
  <c r="B11" i="3"/>
  <c r="B14" i="15"/>
  <c r="C13" i="15"/>
  <c r="D13" i="15" s="1"/>
  <c r="Z14" i="12" l="1"/>
  <c r="Y14" i="12"/>
  <c r="A11" i="3"/>
  <c r="B12" i="3"/>
  <c r="B15" i="15"/>
  <c r="C14" i="15"/>
  <c r="D14" i="15" s="1"/>
  <c r="Z15" i="12" l="1"/>
  <c r="Y15" i="12"/>
  <c r="B13" i="3"/>
  <c r="A12" i="3"/>
  <c r="C15" i="15"/>
  <c r="D15" i="15" s="1"/>
  <c r="B16" i="15"/>
  <c r="Z16" i="12" l="1"/>
  <c r="Y16" i="12"/>
  <c r="B14" i="3"/>
  <c r="A13" i="3"/>
  <c r="B17" i="15"/>
  <c r="C16" i="15"/>
  <c r="D16" i="15" s="1"/>
  <c r="CF79" i="3"/>
  <c r="CJ79" i="2"/>
  <c r="BL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H10" i="13"/>
  <c r="H9" i="13"/>
  <c r="H8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BL78" i="2"/>
  <c r="Z17" i="12" l="1"/>
  <c r="Y17" i="12"/>
  <c r="AI78" i="10"/>
  <c r="H80" i="2"/>
  <c r="AJ78" i="9"/>
  <c r="I80" i="2"/>
  <c r="I78" i="9"/>
  <c r="Q79" i="9" s="1"/>
  <c r="CE80" i="2"/>
  <c r="G78" i="9"/>
  <c r="N79" i="9" s="1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C79" i="9" s="1"/>
  <c r="AZ80" i="2"/>
  <c r="AT78" i="10"/>
  <c r="BA80" i="2"/>
  <c r="AG78" i="9"/>
  <c r="F80" i="2"/>
  <c r="F78" i="10"/>
  <c r="BO80" i="2"/>
  <c r="B15" i="3"/>
  <c r="A14" i="3"/>
  <c r="B18" i="15"/>
  <c r="C17" i="15"/>
  <c r="D17" i="15" s="1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AB79" i="9" s="1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Z79" i="9" s="1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L79" i="9" s="1"/>
  <c r="I78" i="10"/>
  <c r="AJ78" i="10"/>
  <c r="I79" i="2"/>
  <c r="F78" i="9"/>
  <c r="M79" i="9" s="1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7" i="12"/>
  <c r="H8" i="12" s="1"/>
  <c r="H6" i="12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14" i="2"/>
  <c r="BL15" i="2"/>
  <c r="BL16" i="2"/>
  <c r="BL17" i="2"/>
  <c r="BL18" i="2"/>
  <c r="BL19" i="2"/>
  <c r="BL20" i="2"/>
  <c r="BL28" i="2"/>
  <c r="BL29" i="2"/>
  <c r="BL30" i="2"/>
  <c r="BL31" i="2"/>
  <c r="BL32" i="2"/>
  <c r="BL33" i="2"/>
  <c r="BL34" i="2"/>
  <c r="BL35" i="2"/>
  <c r="BL36" i="2"/>
  <c r="BL44" i="2"/>
  <c r="BL45" i="2"/>
  <c r="BL46" i="2"/>
  <c r="BL47" i="2"/>
  <c r="BL48" i="2"/>
  <c r="BL50" i="2"/>
  <c r="BL51" i="2"/>
  <c r="BL52" i="2"/>
  <c r="BL60" i="2"/>
  <c r="BL61" i="2"/>
  <c r="BL62" i="2"/>
  <c r="BL63" i="2"/>
  <c r="BL64" i="2"/>
  <c r="BL65" i="2"/>
  <c r="BL66" i="2"/>
  <c r="BL67" i="2"/>
  <c r="BL68" i="2"/>
  <c r="BL5" i="2"/>
  <c r="BL6" i="2"/>
  <c r="BL7" i="2"/>
  <c r="BL8" i="2"/>
  <c r="BL9" i="2"/>
  <c r="BL10" i="2"/>
  <c r="BL11" i="2"/>
  <c r="BL21" i="2"/>
  <c r="BL22" i="2"/>
  <c r="BL23" i="2"/>
  <c r="BL24" i="2"/>
  <c r="BL25" i="2"/>
  <c r="BL26" i="2"/>
  <c r="BL27" i="2"/>
  <c r="BL37" i="2"/>
  <c r="BL38" i="2"/>
  <c r="BL39" i="2"/>
  <c r="BL40" i="2"/>
  <c r="BL41" i="2"/>
  <c r="BL42" i="2"/>
  <c r="BL43" i="2"/>
  <c r="BL49" i="2"/>
  <c r="BL53" i="2"/>
  <c r="BL54" i="2"/>
  <c r="BL55" i="2"/>
  <c r="BL56" i="2"/>
  <c r="BL57" i="2"/>
  <c r="BL58" i="2"/>
  <c r="BL59" i="2"/>
  <c r="BL69" i="2"/>
  <c r="BL70" i="2"/>
  <c r="BL71" i="2"/>
  <c r="BL72" i="2"/>
  <c r="BL73" i="2"/>
  <c r="BL74" i="2"/>
  <c r="BL75" i="2"/>
  <c r="L6" i="12"/>
  <c r="L7" i="12" s="1"/>
  <c r="O5" i="12"/>
  <c r="Z18" i="12" l="1"/>
  <c r="Y18" i="12"/>
  <c r="K79" i="9"/>
  <c r="BT79" i="9"/>
  <c r="Y79" i="9"/>
  <c r="AA79" i="9"/>
  <c r="BO78" i="9"/>
  <c r="Q78" i="9"/>
  <c r="BE78" i="9"/>
  <c r="O79" i="9"/>
  <c r="CI79" i="9"/>
  <c r="B16" i="3"/>
  <c r="A15" i="3"/>
  <c r="BL15" i="3" s="1"/>
  <c r="B19" i="15"/>
  <c r="C18" i="15"/>
  <c r="D18" i="15" s="1"/>
  <c r="BW79" i="9"/>
  <c r="CA79" i="9"/>
  <c r="BZ79" i="9"/>
  <c r="CB79" i="9"/>
  <c r="BY79" i="9"/>
  <c r="BX79" i="9"/>
  <c r="BV79" i="9"/>
  <c r="CG79" i="9"/>
  <c r="CD79" i="9"/>
  <c r="CF79" i="9"/>
  <c r="CC79" i="9"/>
  <c r="CE79" i="9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X79" i="9" l="1"/>
  <c r="CX78" i="9"/>
  <c r="P79" i="9"/>
  <c r="C19" i="15"/>
  <c r="D19" i="15" s="1"/>
  <c r="A16" i="3"/>
  <c r="BL16" i="3" s="1"/>
  <c r="B17" i="3"/>
  <c r="BJ79" i="9"/>
  <c r="CN79" i="9" s="1"/>
  <c r="BH79" i="9"/>
  <c r="CL79" i="9" s="1"/>
  <c r="BQ79" i="9"/>
  <c r="CU79" i="9" s="1"/>
  <c r="BI79" i="9"/>
  <c r="CM79" i="9" s="1"/>
  <c r="BR79" i="9"/>
  <c r="CV79" i="9" s="1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CS79" i="9" s="1"/>
  <c r="CH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B18" i="3" l="1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U77" i="2" s="1"/>
  <c r="BS74" i="1"/>
  <c r="BR74" i="1"/>
  <c r="BQ74" i="1"/>
  <c r="BR77" i="2" s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V75" i="10" s="1"/>
  <c r="AM74" i="1"/>
  <c r="AL74" i="1"/>
  <c r="AK74" i="1"/>
  <c r="AK77" i="2" s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X77" i="2" s="1"/>
  <c r="W74" i="1"/>
  <c r="V74" i="1"/>
  <c r="U74" i="1"/>
  <c r="U77" i="2" s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H77" i="2" s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I71" i="10" s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H71" i="10" s="1"/>
  <c r="BO70" i="1"/>
  <c r="BN70" i="1"/>
  <c r="F71" i="10" s="1"/>
  <c r="BM70" i="1"/>
  <c r="E71" i="10" s="1"/>
  <c r="BL70" i="1"/>
  <c r="D71" i="10" s="1"/>
  <c r="BK70" i="1"/>
  <c r="BJ70" i="1"/>
  <c r="BI70" i="1"/>
  <c r="BH70" i="1"/>
  <c r="BG70" i="1"/>
  <c r="BF70" i="1"/>
  <c r="BE70" i="1"/>
  <c r="BD70" i="1"/>
  <c r="AW71" i="10" s="1"/>
  <c r="BC70" i="1"/>
  <c r="BB70" i="1"/>
  <c r="BA70" i="1"/>
  <c r="AT71" i="10" s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V71" i="10" s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T71" i="10" s="1"/>
  <c r="O70" i="1"/>
  <c r="N70" i="1"/>
  <c r="M70" i="1"/>
  <c r="L70" i="1"/>
  <c r="K70" i="1"/>
  <c r="J70" i="1"/>
  <c r="I70" i="1"/>
  <c r="H70" i="1"/>
  <c r="G70" i="1"/>
  <c r="AH71" i="10" s="1"/>
  <c r="F70" i="1"/>
  <c r="E70" i="1"/>
  <c r="AF71" i="10" s="1"/>
  <c r="D70" i="1"/>
  <c r="AE71" i="9" s="1"/>
  <c r="C70" i="1"/>
  <c r="C71" i="10" s="1"/>
  <c r="B70" i="1"/>
  <c r="B71" i="10" s="1"/>
  <c r="A70" i="1"/>
  <c r="A71" i="10" s="1"/>
  <c r="CD69" i="1"/>
  <c r="I70" i="10" s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H70" i="10" s="1"/>
  <c r="BO69" i="1"/>
  <c r="G70" i="10" s="1"/>
  <c r="BN69" i="1"/>
  <c r="F70" i="10" s="1"/>
  <c r="BM69" i="1"/>
  <c r="E70" i="10" s="1"/>
  <c r="BL69" i="1"/>
  <c r="D70" i="10" s="1"/>
  <c r="BK69" i="1"/>
  <c r="BJ69" i="1"/>
  <c r="BI69" i="1"/>
  <c r="BH69" i="1"/>
  <c r="BG69" i="1"/>
  <c r="BF69" i="1"/>
  <c r="BE69" i="1"/>
  <c r="BD69" i="1"/>
  <c r="AW70" i="10" s="1"/>
  <c r="BC69" i="1"/>
  <c r="AV70" i="10" s="1"/>
  <c r="BB69" i="1"/>
  <c r="AU70" i="10" s="1"/>
  <c r="BA69" i="1"/>
  <c r="AZ69" i="1"/>
  <c r="AS70" i="9" s="1"/>
  <c r="AY69" i="1"/>
  <c r="AX69" i="1"/>
  <c r="AW69" i="1"/>
  <c r="AV69" i="1"/>
  <c r="AU69" i="1"/>
  <c r="AT69" i="1"/>
  <c r="AS69" i="1"/>
  <c r="AR69" i="1"/>
  <c r="AQ69" i="1"/>
  <c r="AP69" i="1"/>
  <c r="AO69" i="1"/>
  <c r="AN69" i="1"/>
  <c r="V70" i="10" s="1"/>
  <c r="AM69" i="1"/>
  <c r="AL69" i="1"/>
  <c r="AK69" i="1"/>
  <c r="AJ69" i="1"/>
  <c r="AI69" i="1"/>
  <c r="AH69" i="1"/>
  <c r="AG69" i="1"/>
  <c r="AF69" i="1"/>
  <c r="AE69" i="1"/>
  <c r="AD69" i="1"/>
  <c r="AC69" i="1"/>
  <c r="AB69" i="1"/>
  <c r="U70" i="10" s="1"/>
  <c r="AA69" i="1"/>
  <c r="Z69" i="1"/>
  <c r="Y69" i="1"/>
  <c r="X69" i="1"/>
  <c r="W69" i="1"/>
  <c r="V69" i="1"/>
  <c r="U69" i="1"/>
  <c r="T69" i="1"/>
  <c r="S69" i="1"/>
  <c r="R69" i="1"/>
  <c r="Q69" i="1"/>
  <c r="P69" i="1"/>
  <c r="T70" i="10" s="1"/>
  <c r="O69" i="1"/>
  <c r="AP70" i="10" s="1"/>
  <c r="N69" i="1"/>
  <c r="M69" i="1"/>
  <c r="L69" i="1"/>
  <c r="K69" i="1"/>
  <c r="J69" i="1"/>
  <c r="I69" i="1"/>
  <c r="H69" i="1"/>
  <c r="G69" i="1"/>
  <c r="F69" i="1"/>
  <c r="AG70" i="10" s="1"/>
  <c r="E69" i="1"/>
  <c r="D69" i="1"/>
  <c r="S70" i="9" s="1"/>
  <c r="C69" i="1"/>
  <c r="C70" i="10" s="1"/>
  <c r="B69" i="1"/>
  <c r="B70" i="10" s="1"/>
  <c r="A69" i="1"/>
  <c r="A70" i="10" s="1"/>
  <c r="CD68" i="1"/>
  <c r="I69" i="10" s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H69" i="10" s="1"/>
  <c r="BO68" i="1"/>
  <c r="G69" i="10" s="1"/>
  <c r="BN68" i="1"/>
  <c r="F69" i="10" s="1"/>
  <c r="BM68" i="1"/>
  <c r="BL68" i="1"/>
  <c r="BK68" i="1"/>
  <c r="BJ68" i="1"/>
  <c r="BI68" i="1"/>
  <c r="BB69" i="10" s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V69" i="10" s="1"/>
  <c r="AM68" i="1"/>
  <c r="AL68" i="1"/>
  <c r="AK68" i="1"/>
  <c r="AJ68" i="1"/>
  <c r="AI68" i="1"/>
  <c r="AH68" i="1"/>
  <c r="AG68" i="1"/>
  <c r="AF68" i="1"/>
  <c r="AE68" i="1"/>
  <c r="AD68" i="1"/>
  <c r="AC68" i="1"/>
  <c r="AB68" i="1"/>
  <c r="U69" i="10" s="1"/>
  <c r="AA68" i="1"/>
  <c r="Z68" i="1"/>
  <c r="Y68" i="1"/>
  <c r="X68" i="1"/>
  <c r="W68" i="1"/>
  <c r="V68" i="1"/>
  <c r="U68" i="1"/>
  <c r="T68" i="1"/>
  <c r="S68" i="1"/>
  <c r="R68" i="1"/>
  <c r="Q68" i="1"/>
  <c r="P68" i="1"/>
  <c r="T69" i="10" s="1"/>
  <c r="O68" i="1"/>
  <c r="AP69" i="10" s="1"/>
  <c r="N68" i="1"/>
  <c r="M68" i="1"/>
  <c r="AN69" i="10" s="1"/>
  <c r="L68" i="1"/>
  <c r="AM69" i="10" s="1"/>
  <c r="K68" i="1"/>
  <c r="AL69" i="10" s="1"/>
  <c r="J68" i="1"/>
  <c r="I68" i="1"/>
  <c r="H68" i="1"/>
  <c r="G68" i="1"/>
  <c r="F68" i="1"/>
  <c r="E68" i="1"/>
  <c r="D68" i="1"/>
  <c r="C68" i="1"/>
  <c r="C69" i="10" s="1"/>
  <c r="B68" i="1"/>
  <c r="B69" i="10" s="1"/>
  <c r="A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H68" i="10" s="1"/>
  <c r="BO67" i="1"/>
  <c r="BN67" i="1"/>
  <c r="BM67" i="1"/>
  <c r="BL67" i="1"/>
  <c r="BK67" i="1"/>
  <c r="BD68" i="10" s="1"/>
  <c r="BJ67" i="1"/>
  <c r="BC68" i="10" s="1"/>
  <c r="BI67" i="1"/>
  <c r="BH67" i="1"/>
  <c r="BA68" i="10" s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V68" i="10" s="1"/>
  <c r="AM67" i="1"/>
  <c r="AL67" i="1"/>
  <c r="AK67" i="1"/>
  <c r="AJ67" i="1"/>
  <c r="AI67" i="1"/>
  <c r="AH67" i="1"/>
  <c r="AG67" i="1"/>
  <c r="AF67" i="1"/>
  <c r="AE67" i="1"/>
  <c r="AD67" i="1"/>
  <c r="AC67" i="1"/>
  <c r="AB67" i="1"/>
  <c r="U68" i="10" s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AP68" i="9" s="1"/>
  <c r="N67" i="1"/>
  <c r="AO68" i="10" s="1"/>
  <c r="M67" i="1"/>
  <c r="L67" i="1"/>
  <c r="K67" i="1"/>
  <c r="J67" i="1"/>
  <c r="I67" i="1"/>
  <c r="H67" i="1"/>
  <c r="AI68" i="10" s="1"/>
  <c r="G67" i="1"/>
  <c r="AH68" i="10" s="1"/>
  <c r="F67" i="1"/>
  <c r="E67" i="1"/>
  <c r="D67" i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W77" i="3" s="1"/>
  <c r="BU63" i="1"/>
  <c r="BT63" i="1"/>
  <c r="BU77" i="3" s="1"/>
  <c r="BS63" i="1"/>
  <c r="BR63" i="1"/>
  <c r="BS77" i="3" s="1"/>
  <c r="BQ63" i="1"/>
  <c r="BR77" i="3" s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D77" i="3" s="1"/>
  <c r="BC63" i="1"/>
  <c r="BC77" i="3" s="1"/>
  <c r="BB63" i="1"/>
  <c r="BA63" i="1"/>
  <c r="BA77" i="3" s="1"/>
  <c r="AZ63" i="1"/>
  <c r="AY63" i="1"/>
  <c r="AX63" i="1"/>
  <c r="AW63" i="1"/>
  <c r="AV63" i="1"/>
  <c r="AU63" i="1"/>
  <c r="AT63" i="1"/>
  <c r="AS63" i="1"/>
  <c r="AR63" i="1"/>
  <c r="AQ63" i="1"/>
  <c r="AP63" i="1"/>
  <c r="AP77" i="3" s="1"/>
  <c r="AO63" i="1"/>
  <c r="AN63" i="1"/>
  <c r="V64" i="10" s="1"/>
  <c r="AM63" i="1"/>
  <c r="AM77" i="3" s="1"/>
  <c r="AL63" i="1"/>
  <c r="AL77" i="3" s="1"/>
  <c r="AK63" i="1"/>
  <c r="AK77" i="3" s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X77" i="3" s="1"/>
  <c r="W63" i="1"/>
  <c r="W77" i="3" s="1"/>
  <c r="V63" i="1"/>
  <c r="V77" i="3" s="1"/>
  <c r="U63" i="1"/>
  <c r="U77" i="3" s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F77" i="3" s="1"/>
  <c r="E63" i="1"/>
  <c r="E77" i="3" s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BS77" i="2"/>
  <c r="BB77" i="2"/>
  <c r="V77" i="2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BT77" i="3"/>
  <c r="BF77" i="2"/>
  <c r="AQ77" i="2"/>
  <c r="AP77" i="2"/>
  <c r="C76" i="2" l="1"/>
  <c r="A76" i="2" s="1"/>
  <c r="C76" i="3"/>
  <c r="BA67" i="10"/>
  <c r="BH80" i="3"/>
  <c r="D77" i="2"/>
  <c r="AZ77" i="2"/>
  <c r="T67" i="10"/>
  <c r="Z79" i="10" s="1"/>
  <c r="P80" i="3"/>
  <c r="U67" i="10"/>
  <c r="AA79" i="10" s="1"/>
  <c r="AB80" i="3"/>
  <c r="V67" i="10"/>
  <c r="AN80" i="3"/>
  <c r="D67" i="10"/>
  <c r="BM80" i="3"/>
  <c r="AT67" i="10"/>
  <c r="BA80" i="3"/>
  <c r="E67" i="10"/>
  <c r="BN80" i="3"/>
  <c r="CU80" i="3" s="1"/>
  <c r="DF80" i="3" s="1"/>
  <c r="F67" i="10"/>
  <c r="BO80" i="3"/>
  <c r="CV80" i="3" s="1"/>
  <c r="DG80" i="3" s="1"/>
  <c r="AH67" i="10"/>
  <c r="BJ79" i="10" s="1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M78" i="10" s="1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N78" i="10" s="1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M67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CI77" i="2" s="1"/>
  <c r="CK77" i="2" s="1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CI68" i="10"/>
  <c r="DM68" i="10"/>
  <c r="DM69" i="10"/>
  <c r="CI69" i="10"/>
  <c r="CI64" i="10"/>
  <c r="DM64" i="10"/>
  <c r="DM62" i="10"/>
  <c r="CI62" i="10"/>
  <c r="CI72" i="10"/>
  <c r="DM72" i="10"/>
  <c r="CI56" i="10"/>
  <c r="DM56" i="10"/>
  <c r="DM15" i="10"/>
  <c r="CI15" i="10"/>
  <c r="AB73" i="10"/>
  <c r="BT67" i="10"/>
  <c r="BT75" i="10"/>
  <c r="BH25" i="10"/>
  <c r="BT63" i="10"/>
  <c r="BT71" i="10"/>
  <c r="BT70" i="10"/>
  <c r="BT57" i="10"/>
  <c r="BT73" i="10"/>
  <c r="Z69" i="10"/>
  <c r="AA70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Y79" i="10" s="1"/>
  <c r="AE67" i="10"/>
  <c r="AE67" i="9"/>
  <c r="S67" i="9"/>
  <c r="AS67" i="10"/>
  <c r="W67" i="10"/>
  <c r="AS67" i="9"/>
  <c r="H67" i="10"/>
  <c r="H67" i="9"/>
  <c r="B68" i="10"/>
  <c r="B68" i="9"/>
  <c r="F68" i="10"/>
  <c r="M68" i="10" s="1"/>
  <c r="F68" i="9"/>
  <c r="I68" i="10"/>
  <c r="Q68" i="10" s="1"/>
  <c r="I68" i="9"/>
  <c r="D69" i="10"/>
  <c r="AQ69" i="10" s="1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L69" i="10" s="1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A77" i="2" s="1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Q38" i="9" s="1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Q46" i="9" s="1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CI65" i="10" s="1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M71" i="10" s="1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BT68" i="10" s="1"/>
  <c r="D68" i="9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N79" i="10" s="1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DM70" i="10" s="1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AC15" i="9" s="1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O68" i="10"/>
  <c r="BE68" i="10"/>
  <c r="M69" i="10"/>
  <c r="Q69" i="10"/>
  <c r="Z70" i="10"/>
  <c r="K70" i="10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L70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Q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BT64" i="9" s="1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BL79" i="10" s="1"/>
  <c r="AJ67" i="9"/>
  <c r="AX67" i="10"/>
  <c r="AX67" i="9"/>
  <c r="AV68" i="10"/>
  <c r="AV68" i="9"/>
  <c r="AF69" i="10"/>
  <c r="AF69" i="9"/>
  <c r="AT69" i="10"/>
  <c r="AT69" i="9"/>
  <c r="N70" i="10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BE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AE71" i="10"/>
  <c r="W71" i="10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CI55" i="9" s="1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CF68" i="10" s="1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B70" i="10"/>
  <c r="AG71" i="10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BT65" i="9" s="1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AQ67" i="10"/>
  <c r="K67" i="10"/>
  <c r="AA69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L67" i="10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AQ70" i="10"/>
  <c r="BE15" i="10"/>
  <c r="BE47" i="10"/>
  <c r="BE63" i="10"/>
  <c r="AQ62" i="10"/>
  <c r="BI74" i="10" s="1"/>
  <c r="BE34" i="10"/>
  <c r="BE71" i="10"/>
  <c r="AQ54" i="10"/>
  <c r="BE55" i="10"/>
  <c r="AQ58" i="10"/>
  <c r="BR70" i="10" s="1"/>
  <c r="BE57" i="10"/>
  <c r="CE69" i="10" s="1"/>
  <c r="BE73" i="10"/>
  <c r="AQ45" i="10"/>
  <c r="BI57" i="10" s="1"/>
  <c r="AQ57" i="10"/>
  <c r="BP69" i="10" s="1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I14" i="15" s="1"/>
  <c r="BP75" i="2"/>
  <c r="H14" i="15" s="1"/>
  <c r="BO75" i="2"/>
  <c r="G14" i="15" s="1"/>
  <c r="BN75" i="2"/>
  <c r="F14" i="15" s="1"/>
  <c r="BM75" i="2"/>
  <c r="E14" i="15" s="1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I13" i="15" s="1"/>
  <c r="BP74" i="2"/>
  <c r="H13" i="15" s="1"/>
  <c r="BO74" i="2"/>
  <c r="G13" i="15" s="1"/>
  <c r="BN74" i="2"/>
  <c r="F13" i="15" s="1"/>
  <c r="BM74" i="2"/>
  <c r="E13" i="15" s="1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I12" i="15" s="1"/>
  <c r="BP73" i="2"/>
  <c r="H12" i="15" s="1"/>
  <c r="BO73" i="2"/>
  <c r="G12" i="15" s="1"/>
  <c r="BN73" i="2"/>
  <c r="F12" i="15" s="1"/>
  <c r="BM73" i="2"/>
  <c r="E12" i="15" s="1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I11" i="15" s="1"/>
  <c r="BP72" i="2"/>
  <c r="H11" i="15" s="1"/>
  <c r="BO72" i="2"/>
  <c r="G11" i="15" s="1"/>
  <c r="BN72" i="2"/>
  <c r="F11" i="15" s="1"/>
  <c r="BM72" i="2"/>
  <c r="E11" i="15" s="1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I10" i="15" s="1"/>
  <c r="BP71" i="2"/>
  <c r="H10" i="15" s="1"/>
  <c r="BO71" i="2"/>
  <c r="G10" i="15" s="1"/>
  <c r="BN71" i="2"/>
  <c r="F10" i="15" s="1"/>
  <c r="BM71" i="2"/>
  <c r="E10" i="15" s="1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I9" i="15" s="1"/>
  <c r="BP70" i="2"/>
  <c r="H9" i="15" s="1"/>
  <c r="BO70" i="2"/>
  <c r="G9" i="15" s="1"/>
  <c r="BN70" i="2"/>
  <c r="F9" i="15" s="1"/>
  <c r="BM70" i="2"/>
  <c r="E9" i="15" s="1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I8" i="15" s="1"/>
  <c r="BP69" i="2"/>
  <c r="H8" i="15" s="1"/>
  <c r="BO69" i="2"/>
  <c r="G8" i="15" s="1"/>
  <c r="BN69" i="2"/>
  <c r="F8" i="15" s="1"/>
  <c r="BM69" i="2"/>
  <c r="E8" i="15" s="1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I7" i="15" s="1"/>
  <c r="BP68" i="2"/>
  <c r="H7" i="15" s="1"/>
  <c r="BO68" i="2"/>
  <c r="G7" i="15" s="1"/>
  <c r="BN68" i="2"/>
  <c r="F7" i="15" s="1"/>
  <c r="BM68" i="2"/>
  <c r="E7" i="15" s="1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T61" i="9" l="1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P79" i="10" s="1"/>
  <c r="BT79" i="10"/>
  <c r="A19" i="3"/>
  <c r="BL19" i="3" s="1"/>
  <c r="B20" i="3"/>
  <c r="Y71" i="9"/>
  <c r="Q21" i="9"/>
  <c r="Q52" i="9"/>
  <c r="M57" i="9"/>
  <c r="Y55" i="9"/>
  <c r="BT57" i="9"/>
  <c r="BL76" i="2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CX64" i="9" s="1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BW61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CX65" i="9" s="1"/>
  <c r="Y23" i="9"/>
  <c r="DO57" i="10"/>
  <c r="DO17" i="10"/>
  <c r="CI58" i="9"/>
  <c r="CI12" i="9"/>
  <c r="BT20" i="9"/>
  <c r="CX20" i="9" s="1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BL77" i="2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CX55" i="9" s="1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CX41" i="9" s="1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BR25" i="9"/>
  <c r="K6" i="9"/>
  <c r="BT60" i="9"/>
  <c r="DO35" i="10"/>
  <c r="CI70" i="9"/>
  <c r="CI61" i="9"/>
  <c r="CX61" i="9" s="1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CX7" i="9" s="1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P70" i="10" s="1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P69" i="10" s="1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CE61" i="9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CN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BI14" i="9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CB8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BP39" i="9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BN14" i="9"/>
  <c r="BO14" i="9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BR14" i="9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BQ14" i="9"/>
  <c r="K5" i="9"/>
  <c r="AQ5" i="9"/>
  <c r="BK6" i="9" s="1"/>
  <c r="AC14" i="9"/>
  <c r="Y39" i="9"/>
  <c r="K68" i="10"/>
  <c r="AQ68" i="10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CT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F8" i="9" l="1"/>
  <c r="CV79" i="10"/>
  <c r="CD79" i="10"/>
  <c r="CJ80" i="3"/>
  <c r="CK80" i="3"/>
  <c r="C69" i="12"/>
  <c r="ED79" i="10"/>
  <c r="EE79" i="10" s="1"/>
  <c r="CP80" i="3"/>
  <c r="BW79" i="10"/>
  <c r="BZ79" i="10"/>
  <c r="CB79" i="10"/>
  <c r="CT79" i="10"/>
  <c r="CC79" i="10"/>
  <c r="CA79" i="10"/>
  <c r="BV79" i="10"/>
  <c r="BX79" i="10"/>
  <c r="CU79" i="10"/>
  <c r="CE79" i="10"/>
  <c r="CC8" i="9"/>
  <c r="CF79" i="10"/>
  <c r="BS79" i="10"/>
  <c r="CO79" i="10" s="1"/>
  <c r="CK79" i="10"/>
  <c r="CG79" i="10"/>
  <c r="B21" i="3"/>
  <c r="A20" i="3"/>
  <c r="BL20" i="3" s="1"/>
  <c r="E19" i="15"/>
  <c r="E15" i="15"/>
  <c r="G16" i="15"/>
  <c r="I18" i="15"/>
  <c r="E17" i="15"/>
  <c r="F18" i="15"/>
  <c r="E16" i="15"/>
  <c r="I19" i="15"/>
  <c r="I17" i="15"/>
  <c r="G19" i="15"/>
  <c r="H19" i="15"/>
  <c r="F15" i="15"/>
  <c r="I16" i="15"/>
  <c r="H15" i="15"/>
  <c r="F19" i="15"/>
  <c r="I15" i="15"/>
  <c r="E18" i="15"/>
  <c r="H17" i="15"/>
  <c r="G15" i="15"/>
  <c r="H18" i="15"/>
  <c r="G18" i="15"/>
  <c r="G17" i="15"/>
  <c r="H16" i="15"/>
  <c r="F17" i="15"/>
  <c r="F16" i="15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R72" i="9" s="1"/>
  <c r="CF29" i="10"/>
  <c r="CD78" i="10"/>
  <c r="CM31" i="9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CP61" i="9" s="1"/>
  <c r="BI37" i="9"/>
  <c r="CM37" i="9" s="1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CV25" i="9" s="1"/>
  <c r="BW48" i="9"/>
  <c r="CD24" i="9"/>
  <c r="CC50" i="9"/>
  <c r="CQ68" i="9"/>
  <c r="BS7" i="9"/>
  <c r="BO73" i="9"/>
  <c r="CB25" i="9"/>
  <c r="CQ25" i="9" s="1"/>
  <c r="BW52" i="9"/>
  <c r="CR51" i="9"/>
  <c r="CH69" i="9"/>
  <c r="BX52" i="9"/>
  <c r="CM52" i="9" s="1"/>
  <c r="CH16" i="9"/>
  <c r="CD25" i="9"/>
  <c r="CS25" i="9" s="1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CL25" i="9" s="1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F6" i="12" s="1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M27" i="9" s="1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CT58" i="9" s="1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CM15" i="9" s="1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CV26" i="9" s="1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CP8" i="9" s="1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CV75" i="9" s="1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CL75" i="9" s="1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CM72" i="9" s="1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CQ8" i="9" s="1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CU39" i="9" s="1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CR37" i="9" s="1"/>
  <c r="BL56" i="9"/>
  <c r="CD14" i="9"/>
  <c r="CS14" i="9" s="1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CR8" i="9" s="1"/>
  <c r="BQ8" i="9"/>
  <c r="CU8" i="9" s="1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R31" i="9" s="1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T44" i="9" s="1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CK39" i="9" s="1"/>
  <c r="BX60" i="9"/>
  <c r="CB65" i="10"/>
  <c r="BJ54" i="9"/>
  <c r="CN54" i="9" s="1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CM14" i="9" s="1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P40" i="9" s="1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CL61" i="9" s="1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CL21" i="9" s="1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CS17" i="9" s="1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CU37" i="9" s="1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CM73" i="9" s="1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S39" i="9" l="1"/>
  <c r="CH79" i="10"/>
  <c r="CZ79" i="10"/>
  <c r="DE79" i="10"/>
  <c r="CR79" i="10"/>
  <c r="DW79" i="10" s="1"/>
  <c r="CL79" i="10"/>
  <c r="DG79" i="10"/>
  <c r="DH79" i="10"/>
  <c r="DK79" i="10"/>
  <c r="EA79" i="10" s="1"/>
  <c r="CQ79" i="10"/>
  <c r="CP79" i="10"/>
  <c r="DU79" i="10" s="1"/>
  <c r="CN79" i="10"/>
  <c r="DF79" i="10"/>
  <c r="DJ79" i="10"/>
  <c r="DZ79" i="10" s="1"/>
  <c r="DD79" i="10"/>
  <c r="DT79" i="10" s="1"/>
  <c r="CS79" i="10"/>
  <c r="DX79" i="10" s="1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I6" i="12"/>
  <c r="I8" i="13" s="1"/>
  <c r="CU6" i="9"/>
  <c r="CS54" i="9"/>
  <c r="CH29" i="9"/>
  <c r="CR22" i="9"/>
  <c r="CR15" i="9"/>
  <c r="CT15" i="9"/>
  <c r="CV17" i="9"/>
  <c r="I7" i="12"/>
  <c r="I9" i="13" s="1"/>
  <c r="CR41" i="9"/>
  <c r="CV48" i="9"/>
  <c r="CU26" i="9"/>
  <c r="I8" i="12"/>
  <c r="I10" i="13" s="1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W12" i="9" s="1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U2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R79" i="10" l="1"/>
  <c r="DI79" i="10"/>
  <c r="DY79" i="10" s="1"/>
  <c r="DC79" i="10"/>
  <c r="DS79" i="10" s="1"/>
  <c r="DP79" i="10"/>
  <c r="DB79" i="10"/>
  <c r="CW79" i="10"/>
  <c r="DA79" i="10"/>
  <c r="DQ79" i="10" s="1"/>
  <c r="DV79" i="10"/>
  <c r="A22" i="3"/>
  <c r="BL22" i="3" s="1"/>
  <c r="B23" i="3"/>
  <c r="DA63" i="10"/>
  <c r="CZ63" i="10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N14" i="12" s="1"/>
  <c r="P14" i="12" s="1"/>
  <c r="DY68" i="10"/>
  <c r="DE78" i="10"/>
  <c r="DU78" i="10" s="1"/>
  <c r="N10" i="12" s="1"/>
  <c r="P10" i="12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I5" i="12"/>
  <c r="I7" i="13" s="1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I9" i="12"/>
  <c r="I11" i="13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Q63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P63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W63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DV39" i="10" s="1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DQ65" i="10" s="1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DV33" i="10" s="1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L79" i="10" l="1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I11" i="12"/>
  <c r="I12" i="13" s="1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B25" i="3" l="1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B26" i="3" l="1"/>
  <c r="A25" i="3"/>
  <c r="BL25" i="3" s="1"/>
  <c r="O17" i="12"/>
  <c r="N17" i="12"/>
  <c r="A26" i="3" l="1"/>
  <c r="BL26" i="3" s="1"/>
  <c r="B27" i="3"/>
  <c r="CN77" i="3"/>
  <c r="CP77" i="3" s="1"/>
  <c r="B28" i="3" l="1"/>
  <c r="A27" i="3"/>
  <c r="BL27" i="3" s="1"/>
  <c r="A28" i="3" l="1"/>
  <c r="BL28" i="3" s="1"/>
  <c r="B29" i="3"/>
  <c r="B30" i="3" l="1"/>
  <c r="A29" i="3"/>
  <c r="BL29" i="3" s="1"/>
  <c r="B31" i="3" l="1"/>
  <c r="A30" i="3"/>
  <c r="BL30" i="3" s="1"/>
  <c r="CF78" i="1"/>
  <c r="CF77" i="1"/>
  <c r="CF76" i="1"/>
  <c r="A31" i="3" l="1"/>
  <c r="BL31" i="3" s="1"/>
  <c r="B32" i="3"/>
  <c r="CG80" i="2"/>
  <c r="CG79" i="2"/>
  <c r="B33" i="3" l="1"/>
  <c r="A32" i="3"/>
  <c r="BL32" i="3" s="1"/>
  <c r="CF75" i="1"/>
  <c r="B34" i="3" l="1"/>
  <c r="A33" i="3"/>
  <c r="BL33" i="3" s="1"/>
  <c r="CG78" i="2"/>
  <c r="A34" i="3" l="1"/>
  <c r="BL34" i="3" s="1"/>
  <c r="B35" i="3"/>
  <c r="A35" i="3" l="1"/>
  <c r="BL35" i="3" s="1"/>
  <c r="B36" i="3"/>
  <c r="B37" i="3" l="1"/>
  <c r="A36" i="3"/>
  <c r="BL36" i="3" s="1"/>
  <c r="B38" i="3" l="1"/>
  <c r="A37" i="3"/>
  <c r="BL37" i="3" s="1"/>
  <c r="B39" i="3" l="1"/>
  <c r="A38" i="3"/>
  <c r="BL38" i="3" s="1"/>
  <c r="B40" i="3" l="1"/>
  <c r="A39" i="3"/>
  <c r="BL39" i="3" s="1"/>
  <c r="A40" i="3" l="1"/>
  <c r="BL40" i="3" s="1"/>
  <c r="B41" i="3"/>
  <c r="B42" i="3" l="1"/>
  <c r="A41" i="3"/>
  <c r="BL41" i="3" s="1"/>
  <c r="A42" i="3" l="1"/>
  <c r="BL42" i="3" s="1"/>
  <c r="B43" i="3"/>
  <c r="A43" i="3" l="1"/>
  <c r="BL43" i="3" s="1"/>
  <c r="B44" i="3"/>
  <c r="A44" i="3" l="1"/>
  <c r="BL44" i="3" s="1"/>
  <c r="B45" i="3"/>
  <c r="B46" i="3" l="1"/>
  <c r="A45" i="3"/>
  <c r="BL45" i="3" s="1"/>
  <c r="A46" i="3" l="1"/>
  <c r="BL46" i="3" s="1"/>
  <c r="B47" i="3"/>
  <c r="B48" i="3" l="1"/>
  <c r="A47" i="3"/>
  <c r="BL47" i="3" s="1"/>
  <c r="B49" i="3" l="1"/>
  <c r="A48" i="3"/>
  <c r="BL48" i="3" s="1"/>
  <c r="B50" i="3" l="1"/>
  <c r="A49" i="3"/>
  <c r="BL49" i="3" s="1"/>
  <c r="A50" i="3" l="1"/>
  <c r="BL50" i="3" s="1"/>
  <c r="B51" i="3"/>
  <c r="A51" i="3" l="1"/>
  <c r="BL51" i="3" s="1"/>
  <c r="B52" i="3"/>
  <c r="B53" i="3" l="1"/>
  <c r="A52" i="3"/>
  <c r="BL52" i="3" s="1"/>
  <c r="B54" i="3" l="1"/>
  <c r="A53" i="3"/>
  <c r="BL53" i="3" s="1"/>
  <c r="B55" i="3" l="1"/>
  <c r="A54" i="3"/>
  <c r="BL54" i="3" s="1"/>
  <c r="CF2" i="1"/>
  <c r="CG78" i="1" s="1"/>
  <c r="CF12" i="1"/>
  <c r="CF9" i="1"/>
  <c r="CF13" i="1"/>
  <c r="CF8" i="1"/>
  <c r="CF11" i="1"/>
  <c r="CF6" i="1"/>
  <c r="CF17" i="1"/>
  <c r="CF4" i="1"/>
  <c r="CF16" i="1"/>
  <c r="CF7" i="1"/>
  <c r="CF3" i="1"/>
  <c r="B56" i="3" l="1"/>
  <c r="A55" i="3"/>
  <c r="BL55" i="3" s="1"/>
  <c r="CG11" i="2"/>
  <c r="CG9" i="1"/>
  <c r="CG17" i="1"/>
  <c r="CG19" i="2"/>
  <c r="CG16" i="1"/>
  <c r="CG4" i="1"/>
  <c r="CG6" i="2"/>
  <c r="CG6" i="1"/>
  <c r="CG10" i="2"/>
  <c r="CG8" i="1"/>
  <c r="CG12" i="1"/>
  <c r="CG14" i="2"/>
  <c r="CG77" i="1"/>
  <c r="CG2" i="1"/>
  <c r="CG76" i="1"/>
  <c r="CG75" i="1"/>
  <c r="CG5" i="2"/>
  <c r="CG3" i="1"/>
  <c r="CG9" i="2"/>
  <c r="CG7" i="1"/>
  <c r="CG11" i="1"/>
  <c r="CG13" i="1"/>
  <c r="CG15" i="2"/>
  <c r="A56" i="3" l="1"/>
  <c r="BL56" i="3" s="1"/>
  <c r="B57" i="3"/>
  <c r="B58" i="3" l="1"/>
  <c r="A57" i="3"/>
  <c r="BL57" i="3" s="1"/>
  <c r="A58" i="3" l="1"/>
  <c r="BL58" i="3" s="1"/>
  <c r="B59" i="3"/>
  <c r="A59" i="3" l="1"/>
  <c r="BL59" i="3" s="1"/>
  <c r="B60" i="3"/>
  <c r="CF14" i="1"/>
  <c r="CF18" i="1"/>
  <c r="CF15" i="1"/>
  <c r="CF5" i="1"/>
  <c r="CF19" i="1"/>
  <c r="CF21" i="1"/>
  <c r="CF20" i="1"/>
  <c r="CF22" i="1"/>
  <c r="B61" i="3" l="1"/>
  <c r="A60" i="3"/>
  <c r="BL60" i="3" s="1"/>
  <c r="CG19" i="1"/>
  <c r="CG21" i="2"/>
  <c r="CG18" i="1"/>
  <c r="CG20" i="2"/>
  <c r="CF10" i="1"/>
  <c r="CG5" i="1"/>
  <c r="CG7" i="2"/>
  <c r="CG8" i="2"/>
  <c r="CG16" i="2"/>
  <c r="CG14" i="1"/>
  <c r="CG20" i="1"/>
  <c r="CG22" i="2"/>
  <c r="CG21" i="1"/>
  <c r="CG23" i="2"/>
  <c r="CG24" i="2"/>
  <c r="CG22" i="1"/>
  <c r="CG15" i="1"/>
  <c r="CG17" i="2"/>
  <c r="CG18" i="2"/>
  <c r="CF23" i="1"/>
  <c r="B62" i="3" l="1"/>
  <c r="A61" i="3"/>
  <c r="BL61" i="3" s="1"/>
  <c r="CG23" i="1"/>
  <c r="CG25" i="2"/>
  <c r="CG10" i="1"/>
  <c r="CG12" i="2"/>
  <c r="CG13" i="2"/>
  <c r="CF24" i="1"/>
  <c r="B63" i="3" l="1"/>
  <c r="A62" i="3"/>
  <c r="BL62" i="3" s="1"/>
  <c r="CG24" i="1"/>
  <c r="CG26" i="2"/>
  <c r="CF25" i="1"/>
  <c r="B64" i="3" l="1"/>
  <c r="A63" i="3"/>
  <c r="BL63" i="3" s="1"/>
  <c r="CG25" i="1"/>
  <c r="CG27" i="2"/>
  <c r="CF26" i="1"/>
  <c r="B65" i="3" l="1"/>
  <c r="A64" i="3"/>
  <c r="BL64" i="3" s="1"/>
  <c r="CG26" i="1"/>
  <c r="CG28" i="2"/>
  <c r="CF27" i="1"/>
  <c r="B66" i="3" l="1"/>
  <c r="A65" i="3"/>
  <c r="BL65" i="3" s="1"/>
  <c r="CG27" i="1"/>
  <c r="CG29" i="2"/>
  <c r="CF28" i="1"/>
  <c r="A66" i="3" l="1"/>
  <c r="BL66" i="3" s="1"/>
  <c r="B67" i="3"/>
  <c r="CG28" i="1"/>
  <c r="CG30" i="2"/>
  <c r="CF29" i="1"/>
  <c r="B68" i="3" l="1"/>
  <c r="A67" i="3"/>
  <c r="BL67" i="3" s="1"/>
  <c r="CG29" i="1"/>
  <c r="CG31" i="2"/>
  <c r="CF30" i="1"/>
  <c r="B69" i="3" l="1"/>
  <c r="A68" i="3"/>
  <c r="BL68" i="3" s="1"/>
  <c r="CG30" i="1"/>
  <c r="CG32" i="2"/>
  <c r="CF31" i="1"/>
  <c r="B70" i="3" l="1"/>
  <c r="A69" i="3"/>
  <c r="BL69" i="3" s="1"/>
  <c r="CG31" i="1"/>
  <c r="CG33" i="2"/>
  <c r="CF32" i="1"/>
  <c r="B71" i="3" l="1"/>
  <c r="A70" i="3"/>
  <c r="BL70" i="3" s="1"/>
  <c r="CG32" i="1"/>
  <c r="CG34" i="2"/>
  <c r="CF33" i="1"/>
  <c r="A71" i="3" l="1"/>
  <c r="BL71" i="3" s="1"/>
  <c r="B72" i="3"/>
  <c r="CG33" i="1"/>
  <c r="CG35" i="2"/>
  <c r="CF34" i="1"/>
  <c r="B73" i="3" l="1"/>
  <c r="A72" i="3"/>
  <c r="BL72" i="3" s="1"/>
  <c r="CG34" i="1"/>
  <c r="CG36" i="2"/>
  <c r="CF35" i="1"/>
  <c r="B74" i="3" l="1"/>
  <c r="A73" i="3"/>
  <c r="BL73" i="3" s="1"/>
  <c r="CG35" i="1"/>
  <c r="CG37" i="2"/>
  <c r="CF36" i="1"/>
  <c r="A74" i="3" l="1"/>
  <c r="BL74" i="3" s="1"/>
  <c r="B75" i="3"/>
  <c r="CG36" i="1"/>
  <c r="CG38" i="2"/>
  <c r="CF37" i="1"/>
  <c r="A75" i="3" l="1"/>
  <c r="BL75" i="3" s="1"/>
  <c r="B76" i="3"/>
  <c r="CG37" i="1"/>
  <c r="CG39" i="2"/>
  <c r="CF38" i="1"/>
  <c r="A76" i="3" l="1"/>
  <c r="BL76" i="3" s="1"/>
  <c r="B77" i="3"/>
  <c r="CG38" i="1"/>
  <c r="CG40" i="2"/>
  <c r="CF39" i="1"/>
  <c r="B78" i="3" l="1"/>
  <c r="A77" i="3"/>
  <c r="BL77" i="3" s="1"/>
  <c r="CG39" i="1"/>
  <c r="CG41" i="2"/>
  <c r="CF40" i="1"/>
  <c r="B79" i="3" l="1"/>
  <c r="A78" i="3"/>
  <c r="BL78" i="3" s="1"/>
  <c r="CG40" i="1"/>
  <c r="CG42" i="2"/>
  <c r="CF41" i="1"/>
  <c r="B80" i="3" l="1"/>
  <c r="C79" i="3"/>
  <c r="A79" i="3" s="1"/>
  <c r="BL79" i="3" s="1"/>
  <c r="CG41" i="1"/>
  <c r="CG43" i="2"/>
  <c r="CF42" i="1"/>
  <c r="C80" i="3" l="1"/>
  <c r="A80" i="3" s="1"/>
  <c r="BL80" i="3" s="1"/>
  <c r="CG42" i="1"/>
  <c r="CG44" i="2"/>
  <c r="CF43" i="1"/>
  <c r="J5" i="12" l="1"/>
  <c r="J6" i="12"/>
  <c r="J8" i="13" s="1"/>
  <c r="J8" i="12"/>
  <c r="J10" i="13" s="1"/>
  <c r="J7" i="12"/>
  <c r="J9" i="13" s="1"/>
  <c r="J9" i="12"/>
  <c r="J11" i="13" s="1"/>
  <c r="CG43" i="1"/>
  <c r="CG45" i="2"/>
  <c r="CF44" i="1"/>
  <c r="J7" i="13" l="1"/>
  <c r="J11" i="12"/>
  <c r="J12" i="13" s="1"/>
  <c r="CG44" i="1"/>
  <c r="CG46" i="2"/>
  <c r="CF45" i="1"/>
  <c r="CG45" i="1" l="1"/>
  <c r="CG47" i="2"/>
  <c r="CF46" i="1"/>
  <c r="CG46" i="1" l="1"/>
  <c r="CG48" i="2"/>
  <c r="CF47" i="1"/>
  <c r="CG47" i="1" l="1"/>
  <c r="CG49" i="2"/>
  <c r="CF48" i="1"/>
  <c r="CG48" i="1" l="1"/>
  <c r="CG50" i="2"/>
  <c r="CF49" i="1"/>
  <c r="CG49" i="1" l="1"/>
  <c r="CG51" i="2"/>
  <c r="CF50" i="1"/>
  <c r="CG50" i="1" l="1"/>
  <c r="CG52" i="2"/>
  <c r="CF51" i="1"/>
  <c r="CG51" i="1" l="1"/>
  <c r="CG53" i="2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6" i="1" l="1"/>
  <c r="CG58" i="2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3" i="1" l="1"/>
  <c r="CG65" i="2"/>
  <c r="CF64" i="1"/>
  <c r="CG64" i="1" l="1"/>
  <c r="CG66" i="2"/>
  <c r="CF65" i="1"/>
  <c r="CG65" i="1" l="1"/>
  <c r="CG67" i="2"/>
  <c r="CF66" i="1" l="1"/>
  <c r="CF67" i="1"/>
  <c r="CG67" i="1" l="1"/>
  <c r="CG69" i="2"/>
  <c r="CG66" i="1"/>
  <c r="CG68" i="2"/>
  <c r="CF68" i="1"/>
  <c r="CG68" i="1" l="1"/>
  <c r="CG70" i="2"/>
  <c r="CF69" i="1"/>
  <c r="CG69" i="1" l="1"/>
  <c r="CG71" i="2"/>
  <c r="CF70" i="1"/>
  <c r="CG70" i="1" l="1"/>
  <c r="CG72" i="2"/>
  <c r="CF71" i="1"/>
  <c r="CG71" i="1" l="1"/>
  <c r="CG73" i="2"/>
  <c r="CF72" i="1"/>
  <c r="CG72" i="1" l="1"/>
  <c r="CG74" i="2"/>
  <c r="CF73" i="1"/>
  <c r="CG73" i="1" l="1"/>
  <c r="CG75" i="2"/>
  <c r="CF74" i="1"/>
  <c r="CG74" i="1" l="1"/>
  <c r="CG76" i="2"/>
  <c r="CG77" i="2"/>
</calcChain>
</file>

<file path=xl/sharedStrings.xml><?xml version="1.0" encoding="utf-8"?>
<sst xmlns="http://schemas.openxmlformats.org/spreadsheetml/2006/main" count="792" uniqueCount="181">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</sst>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PondENGHO'!$BM$4:$BM$80</c:f>
              <c:numCache>
                <c:formatCode>0.0%</c:formatCode>
                <c:ptCount val="7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PondENGHO'!$BQ$4:$BQ$80</c:f>
              <c:numCache>
                <c:formatCode>0.0%</c:formatCode>
                <c:ptCount val="7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PondENGHO'!$CI$16:$CI$80</c:f>
              <c:numCache>
                <c:formatCode>0.00%</c:formatCode>
                <c:ptCount val="65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PondENGHO'!$BM$4:$BM$80</c15:sqref>
                  </c15:fullRef>
                </c:ext>
              </c:extLst>
              <c:f>'Infla Interanual PondENGHO'!$BM$16:$BM$80</c:f>
              <c:numCache>
                <c:formatCode>General</c:formatCode>
                <c:ptCount val="6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PondENGHO'!$BN$4:$BN$80</c15:sqref>
                  </c15:fullRef>
                </c:ext>
              </c:extLst>
              <c:f>'Infla Interanual PondENGHO'!$BN$16:$BN$80</c:f>
              <c:numCache>
                <c:formatCode>General</c:formatCode>
                <c:ptCount val="6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PondENGHO'!$BO$4:$BO$80</c15:sqref>
                  </c15:fullRef>
                </c:ext>
              </c:extLst>
              <c:f>'Infla Interanual PondENGHO'!$BO$16:$BO$80</c:f>
              <c:numCache>
                <c:formatCode>General</c:formatCode>
                <c:ptCount val="6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PondENGHO'!$BP$4:$BP$80</c15:sqref>
                  </c15:fullRef>
                </c:ext>
              </c:extLst>
              <c:f>'Infla Interanual PondENGHO'!$BP$16:$BP$80</c:f>
              <c:numCache>
                <c:formatCode>General</c:formatCode>
                <c:ptCount val="6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PondENGHO'!$BQ$4:$BQ$80</c15:sqref>
                  </c15:fullRef>
                </c:ext>
              </c:extLst>
              <c:f>'Infla Interanual PondENGHO'!$BQ$16:$BQ$80</c:f>
              <c:numCache>
                <c:formatCode>General</c:formatCode>
                <c:ptCount val="6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PondENGHO'!$BM$4:$BM$80</c15:sqref>
                  </c15:fullRef>
                </c:ext>
              </c:extLst>
              <c:f>'Infla Interanual PondENGHO'!$BM$16:$BM$80</c:f>
              <c:numCache>
                <c:formatCode>General</c:formatCode>
                <c:ptCount val="6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PondENGHO'!$A$4:$A$80</c15:sqref>
                  </c15:fullRef>
                </c:ext>
              </c:extLst>
              <c:f>'Infla Mensual PondENGHO'!$A$16:$A$80</c:f>
              <c:numCache>
                <c:formatCode>mmm\-yy</c:formatCode>
                <c:ptCount val="6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PondENGHO'!$BQ$4:$BQ$80</c15:sqref>
                  </c15:fullRef>
                </c:ext>
              </c:extLst>
              <c:f>'Infla Interanual PondENGHO'!$BQ$16:$BQ$80</c:f>
              <c:numCache>
                <c:formatCode>General</c:formatCode>
                <c:ptCount val="6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PondENGHO'!$BM$4:$BM$80</c:f>
              <c:numCache>
                <c:formatCode>0.0%</c:formatCode>
                <c:ptCount val="7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PondENGHO'!$BN$4:$BN$80</c:f>
              <c:numCache>
                <c:formatCode>0.0%</c:formatCode>
                <c:ptCount val="7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PondENGHO'!$BO$4:$BO$80</c:f>
              <c:numCache>
                <c:formatCode>0.0%</c:formatCode>
                <c:ptCount val="7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PondENGHO'!$BP$4:$BP$80</c:f>
              <c:numCache>
                <c:formatCode>0.0%</c:formatCode>
                <c:ptCount val="7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PondENGHO'!$A$4:$A$80</c:f>
              <c:numCache>
                <c:formatCode>mmm\-yy</c:formatCode>
                <c:ptCount val="7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</c:numCache>
            </c:numRef>
          </c:cat>
          <c:val>
            <c:numRef>
              <c:f>'Infla Mensual PondENGHO'!$BQ$4:$BQ$80</c:f>
              <c:numCache>
                <c:formatCode>0.0%</c:formatCode>
                <c:ptCount val="7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6.0198810771501243E-2</c:v>
                </c:pt>
                <c:pt idx="1">
                  <c:v>5.5100648156881205E-2</c:v>
                </c:pt>
                <c:pt idx="2">
                  <c:v>5.3800120175128807E-2</c:v>
                </c:pt>
                <c:pt idx="3">
                  <c:v>7.4137194294926712E-2</c:v>
                </c:pt>
                <c:pt idx="4">
                  <c:v>7.0148358896459095E-2</c:v>
                </c:pt>
                <c:pt idx="5">
                  <c:v>5.7941444120879204E-2</c:v>
                </c:pt>
                <c:pt idx="6">
                  <c:v>5.9112725352041817E-2</c:v>
                </c:pt>
                <c:pt idx="7">
                  <c:v>5.1585923553434165E-2</c:v>
                </c:pt>
                <c:pt idx="8">
                  <c:v>5.0633268921120189E-2</c:v>
                </c:pt>
                <c:pt idx="9">
                  <c:v>6.4743914378924794E-2</c:v>
                </c:pt>
                <c:pt idx="10">
                  <c:v>7.3815179971449929E-2</c:v>
                </c:pt>
                <c:pt idx="11">
                  <c:v>6.8300058095319249E-2</c:v>
                </c:pt>
                <c:pt idx="12">
                  <c:v>8.4626924945660154E-2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5.9513578557066626E-2</c:v>
                </c:pt>
                <c:pt idx="1">
                  <c:v>5.4859652156401761E-2</c:v>
                </c:pt>
                <c:pt idx="2">
                  <c:v>5.4214342715938502E-2</c:v>
                </c:pt>
                <c:pt idx="3">
                  <c:v>7.4426472288334988E-2</c:v>
                </c:pt>
                <c:pt idx="4">
                  <c:v>6.9244216184010332E-2</c:v>
                </c:pt>
                <c:pt idx="5">
                  <c:v>5.6923286687240671E-2</c:v>
                </c:pt>
                <c:pt idx="6">
                  <c:v>5.9788926511037399E-2</c:v>
                </c:pt>
                <c:pt idx="7">
                  <c:v>5.2973779362730511E-2</c:v>
                </c:pt>
                <c:pt idx="8">
                  <c:v>5.248452882604715E-2</c:v>
                </c:pt>
                <c:pt idx="9">
                  <c:v>6.4434436600120382E-2</c:v>
                </c:pt>
                <c:pt idx="10">
                  <c:v>7.0945492925021281E-2</c:v>
                </c:pt>
                <c:pt idx="11">
                  <c:v>6.7712097341239508E-2</c:v>
                </c:pt>
                <c:pt idx="12">
                  <c:v>8.3161536291670224E-2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5.9517649826518193E-2</c:v>
                </c:pt>
                <c:pt idx="1">
                  <c:v>5.4730525075827874E-2</c:v>
                </c:pt>
                <c:pt idx="2">
                  <c:v>5.4624507064673145E-2</c:v>
                </c:pt>
                <c:pt idx="3">
                  <c:v>7.5197202351885872E-2</c:v>
                </c:pt>
                <c:pt idx="4">
                  <c:v>6.8600188884596403E-2</c:v>
                </c:pt>
                <c:pt idx="5">
                  <c:v>5.6291255290642939E-2</c:v>
                </c:pt>
                <c:pt idx="6">
                  <c:v>6.0430605422321371E-2</c:v>
                </c:pt>
                <c:pt idx="7">
                  <c:v>5.3246957768686265E-2</c:v>
                </c:pt>
                <c:pt idx="8">
                  <c:v>5.3304581150945607E-2</c:v>
                </c:pt>
                <c:pt idx="9">
                  <c:v>6.3872260625104094E-2</c:v>
                </c:pt>
                <c:pt idx="10">
                  <c:v>6.9578453584382638E-2</c:v>
                </c:pt>
                <c:pt idx="11">
                  <c:v>6.7675102596923553E-2</c:v>
                </c:pt>
                <c:pt idx="12">
                  <c:v>8.2980448983265953E-2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5.956531905648621E-2</c:v>
                </c:pt>
                <c:pt idx="1">
                  <c:v>5.4674435704708646E-2</c:v>
                </c:pt>
                <c:pt idx="2">
                  <c:v>5.4894492422182584E-2</c:v>
                </c:pt>
                <c:pt idx="3">
                  <c:v>7.5844358456121919E-2</c:v>
                </c:pt>
                <c:pt idx="4">
                  <c:v>6.825077761941345E-2</c:v>
                </c:pt>
                <c:pt idx="5">
                  <c:v>5.5703768488450267E-2</c:v>
                </c:pt>
                <c:pt idx="6">
                  <c:v>6.0440375913608513E-2</c:v>
                </c:pt>
                <c:pt idx="7">
                  <c:v>5.3822861938660482E-2</c:v>
                </c:pt>
                <c:pt idx="8">
                  <c:v>5.4145976633766635E-2</c:v>
                </c:pt>
                <c:pt idx="9">
                  <c:v>6.367531299576612E-2</c:v>
                </c:pt>
                <c:pt idx="10">
                  <c:v>6.7643786477892709E-2</c:v>
                </c:pt>
                <c:pt idx="11">
                  <c:v>6.650912814982779E-2</c:v>
                </c:pt>
                <c:pt idx="12">
                  <c:v>8.221248900753042E-2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44652</c:v>
                </c:pt>
                <c:pt idx="1">
                  <c:v>44682</c:v>
                </c:pt>
                <c:pt idx="2">
                  <c:v>44713</c:v>
                </c:pt>
                <c:pt idx="3">
                  <c:v>44743</c:v>
                </c:pt>
                <c:pt idx="4">
                  <c:v>44774</c:v>
                </c:pt>
                <c:pt idx="5">
                  <c:v>44805</c:v>
                </c:pt>
                <c:pt idx="6">
                  <c:v>44835</c:v>
                </c:pt>
                <c:pt idx="7">
                  <c:v>44866</c:v>
                </c:pt>
                <c:pt idx="8">
                  <c:v>44896</c:v>
                </c:pt>
                <c:pt idx="9">
                  <c:v>44927</c:v>
                </c:pt>
                <c:pt idx="10">
                  <c:v>44958</c:v>
                </c:pt>
                <c:pt idx="11">
                  <c:v>44986</c:v>
                </c:pt>
                <c:pt idx="12">
                  <c:v>45017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5.9604311389875653E-2</c:v>
                </c:pt>
                <c:pt idx="1">
                  <c:v>5.4358097898124846E-2</c:v>
                </c:pt>
                <c:pt idx="2">
                  <c:v>5.5794267488417981E-2</c:v>
                </c:pt>
                <c:pt idx="3">
                  <c:v>7.7667293487948097E-2</c:v>
                </c:pt>
                <c:pt idx="4">
                  <c:v>6.7545615513617374E-2</c:v>
                </c:pt>
                <c:pt idx="5">
                  <c:v>5.4345121012759234E-2</c:v>
                </c:pt>
                <c:pt idx="6">
                  <c:v>6.11360839508861E-2</c:v>
                </c:pt>
                <c:pt idx="7">
                  <c:v>5.4620779079509019E-2</c:v>
                </c:pt>
                <c:pt idx="8">
                  <c:v>5.5402827728309179E-2</c:v>
                </c:pt>
                <c:pt idx="9">
                  <c:v>6.3783995325444653E-2</c:v>
                </c:pt>
                <c:pt idx="10">
                  <c:v>6.5679911201989682E-2</c:v>
                </c:pt>
                <c:pt idx="11">
                  <c:v>6.5139783156022979E-2</c:v>
                </c:pt>
                <c:pt idx="12">
                  <c:v>8.134691914865444E-2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4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20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4759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600" cy="629759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</sheetData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</sheetData>
      <sheetData sheetId="3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</sheetData>
      <sheetData sheetId="7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8"/>
  <sheetViews>
    <sheetView zoomScale="71" workbookViewId="0">
      <pane xSplit="3" ySplit="1" topLeftCell="BR2" activePane="bottomRight" state="frozen"/>
      <selection pane="topRight" activeCell="D1" sqref="D1"/>
      <selection pane="bottomLeft" activeCell="A2" sqref="A2"/>
      <selection pane="bottomRight" activeCell="A79" sqref="A79"/>
    </sheetView>
  </sheetViews>
  <sheetFormatPr defaultColWidth="14.33203125" defaultRowHeight="14.4" x14ac:dyDescent="0.3"/>
  <cols>
    <col min="1" max="3" width="14.332031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>+[2]IPCse!DC6</f>
        <v>100.08114796955471</v>
      </c>
      <c r="CG2">
        <f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>+[2]IPCse!DC7</f>
        <v>101.83133230488323</v>
      </c>
      <c r="CG3">
        <f t="shared" ref="CG3:CG66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>+[2]IPCse!DC8</f>
        <v>104.10189696141526</v>
      </c>
      <c r="CG4">
        <f t="shared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>+[2]IPCse!DC9</f>
        <v>105.8770372202647</v>
      </c>
      <c r="CG5">
        <f t="shared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>+[2]IPCse!DC10</f>
        <v>108.69902503221969</v>
      </c>
      <c r="CG6">
        <f t="shared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>+[2]IPCse!DC11</f>
        <v>110.58836407006112</v>
      </c>
      <c r="CG7">
        <f t="shared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>+[2]IPCse!DC12</f>
        <v>112.02422507276202</v>
      </c>
      <c r="CG8">
        <f t="shared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>+[2]IPCse!DC13</f>
        <v>114.3143842828425</v>
      </c>
      <c r="CG9">
        <f t="shared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>+[2]IPCse!DC14</f>
        <v>115.95096102570294</v>
      </c>
      <c r="CG10">
        <f t="shared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>+[2]IPCse!DC15</f>
        <v>117.3268953834601</v>
      </c>
      <c r="CG11">
        <f t="shared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>+[2]IPCse!DC16</f>
        <v>118.77745409187013</v>
      </c>
      <c r="CG12">
        <f t="shared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>+[2]IPCse!DC17</f>
        <v>120.73168736792266</v>
      </c>
      <c r="CG13">
        <f t="shared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>+[2]IPCse!DC18</f>
        <v>124.95108989386058</v>
      </c>
      <c r="CG14">
        <f t="shared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>+[2]IPCse!DC19</f>
        <v>127.37748917190459</v>
      </c>
      <c r="CG15">
        <f t="shared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>+[2]IPCse!DC20</f>
        <v>130.69931526501227</v>
      </c>
      <c r="CG16">
        <f t="shared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>+[2]IPCse!DC21</f>
        <v>132.80077313690026</v>
      </c>
      <c r="CG17">
        <f t="shared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>+[2]IPCse!DC22</f>
        <v>136.45544938923999</v>
      </c>
      <c r="CG18">
        <f t="shared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>+[2]IPCse!DC23</f>
        <v>139.73307546980519</v>
      </c>
      <c r="CG19">
        <f t="shared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>+[2]IPCse!DC24</f>
        <v>145.08056516996308</v>
      </c>
      <c r="CG20">
        <f t="shared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>+[2]IPCse!DC25</f>
        <v>150.02565565442865</v>
      </c>
      <c r="CG21">
        <f t="shared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>+[2]IPCse!DC26</f>
        <v>155.81365035525602</v>
      </c>
      <c r="CG22">
        <f t="shared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>+[2]IPCse!DC27</f>
        <v>164.9827888349997</v>
      </c>
      <c r="CG23">
        <f t="shared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>+[2]IPCse!DC28</f>
        <v>173.44691839903922</v>
      </c>
      <c r="CG24">
        <f t="shared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>+[2]IPCse!DC29</f>
        <v>179.4447888753765</v>
      </c>
      <c r="CG25">
        <f t="shared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>+[2]IPCse!DC30</f>
        <v>184.56447239156472</v>
      </c>
      <c r="CG26">
        <f t="shared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>+[2]IPCse!DC31</f>
        <v>190.27282364777926</v>
      </c>
      <c r="CG27">
        <f t="shared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>+[2]IPCse!DC32</f>
        <v>197.69378918844905</v>
      </c>
      <c r="CG28">
        <f t="shared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>+[2]IPCse!DC33</f>
        <v>205.46363661606824</v>
      </c>
      <c r="CG29">
        <f t="shared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>+[2]IPCse!DC34</f>
        <v>212.57054411896533</v>
      </c>
      <c r="CG30">
        <f t="shared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>+[2]IPCse!DC35</f>
        <v>219.77167076739781</v>
      </c>
      <c r="CG31">
        <f t="shared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>+[2]IPCse!DC36</f>
        <v>226.06914160333173</v>
      </c>
      <c r="CG32">
        <f t="shared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>+[2]IPCse!DC37</f>
        <v>231.67444904181471</v>
      </c>
      <c r="CG33">
        <f t="shared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>+[2]IPCse!DC38</f>
        <v>240.78520110349291</v>
      </c>
      <c r="CG34">
        <f t="shared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>+[2]IPCse!DC39</f>
        <v>253.523148401002</v>
      </c>
      <c r="CG35">
        <f t="shared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>+[2]IPCse!DC40</f>
        <v>261.18807223962165</v>
      </c>
      <c r="CG36">
        <f t="shared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>+[2]IPCse!DC41</f>
        <v>273.16684406162074</v>
      </c>
      <c r="CG37">
        <f t="shared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>+[2]IPCse!DC42</f>
        <v>284.03048257923922</v>
      </c>
      <c r="CG38">
        <f t="shared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>+[2]IPCse!DC43</f>
        <v>290.96575883450731</v>
      </c>
      <c r="CG39">
        <f t="shared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>+[2]IPCse!DC44</f>
        <v>297.24349315701892</v>
      </c>
      <c r="CG40">
        <f t="shared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>+[2]IPCse!DC45</f>
        <v>304.69043806918853</v>
      </c>
      <c r="CG41">
        <f t="shared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>+[2]IPCse!DC46</f>
        <v>309.29756634509857</v>
      </c>
      <c r="CG42">
        <f t="shared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>+[2]IPCse!DC47</f>
        <v>315.2374498205416</v>
      </c>
      <c r="CG43">
        <f t="shared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>+[2]IPCse!DC48</f>
        <v>322.75170092325584</v>
      </c>
      <c r="CG44">
        <f t="shared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>+[2]IPCse!DC49</f>
        <v>329.8436207604625</v>
      </c>
      <c r="CG45">
        <f t="shared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>+[2]IPCse!DC50</f>
        <v>338.61994503755318</v>
      </c>
      <c r="CG46">
        <f t="shared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>+[2]IPCse!DC51</f>
        <v>346.27523438578771</v>
      </c>
      <c r="CG47">
        <f t="shared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>+[2]IPCse!DC52</f>
        <v>358.23529272244451</v>
      </c>
      <c r="CG48">
        <f t="shared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>+[2]IPCse!DC53</f>
        <v>370.75376999012207</v>
      </c>
      <c r="CG49">
        <f t="shared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>+[2]IPCse!DC54</f>
        <v>386.32858602104415</v>
      </c>
      <c r="CG50">
        <f t="shared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>+[2]IPCse!DC55</f>
        <v>402.86114425958817</v>
      </c>
      <c r="CG51">
        <f t="shared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>+[2]IPCse!DC56</f>
        <v>418.01785187515276</v>
      </c>
      <c r="CG52">
        <f t="shared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>+[2]IPCse!DC57</f>
        <v>434.8176105723291</v>
      </c>
      <c r="CG53">
        <f t="shared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>+[2]IPCse!DC58</f>
        <v>452.47901493661465</v>
      </c>
      <c r="CG54">
        <f t="shared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>+[2]IPCse!DC59</f>
        <v>468.97298269334112</v>
      </c>
      <c r="CG55">
        <f t="shared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>+[2]IPCse!DC60</f>
        <v>484.71966022044427</v>
      </c>
      <c r="CG56">
        <f t="shared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>+[2]IPCse!DC61</f>
        <v>500.26790871882827</v>
      </c>
      <c r="CG57">
        <f t="shared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>+[2]IPCse!DC62</f>
        <v>512.12317308480931</v>
      </c>
      <c r="CG58">
        <f t="shared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>+[2]IPCse!DC63</f>
        <v>527.35822189106489</v>
      </c>
      <c r="CG59">
        <f t="shared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>+[2]IPCse!DC64</f>
        <v>544.27114464050555</v>
      </c>
      <c r="CG60">
        <f t="shared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>+[2]IPCse!DC65</f>
        <v>560.13040742394378</v>
      </c>
      <c r="CG61">
        <f t="shared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>+[2]IPCse!DC66</f>
        <v>582.99651613418564</v>
      </c>
      <c r="CG62">
        <f t="shared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>+[2]IPCse!DC67</f>
        <v>607.41356525199194</v>
      </c>
      <c r="CG63">
        <f t="shared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>+[2]IPCse!DC68</f>
        <v>637.53910743621634</v>
      </c>
      <c r="CG64">
        <f t="shared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>+[2]IPCse!DC69</f>
        <v>674.15707500981728</v>
      </c>
      <c r="CG65">
        <f t="shared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>+[2]IPCse!DC70</f>
        <v>714.50388095502979</v>
      </c>
      <c r="CG66">
        <f t="shared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>+[2]IPCse!DC71</f>
        <v>753.62840579031945</v>
      </c>
      <c r="CG67">
        <f t="shared" ref="CG67:CG75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>+[2]IPCse!DC72</f>
        <v>794.97262245487605</v>
      </c>
      <c r="CG68">
        <f t="shared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>+[2]IPCse!DC73</f>
        <v>854.99628879697661</v>
      </c>
      <c r="CG69">
        <f t="shared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>+[2]IPCse!DC74</f>
        <v>913.73978546398803</v>
      </c>
      <c r="CG70">
        <f t="shared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>+[2]IPCse!DC75</f>
        <v>964.97659724100447</v>
      </c>
      <c r="CG71">
        <f t="shared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>+[2]IPCse!DC76</f>
        <v>1023.03160098978</v>
      </c>
      <c r="CG72">
        <f t="shared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>+[2]IPCse!DC77</f>
        <v>1077.98200666547</v>
      </c>
      <c r="CG73">
        <f t="shared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>+[2]IPCse!DC78</f>
        <v>1136.1406778815467</v>
      </c>
      <c r="CG74">
        <f t="shared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>+[2]IPCse!DC79</f>
        <v>1208.7164153760393</v>
      </c>
      <c r="CG75">
        <f t="shared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>+[2]IPCse!DC80</f>
        <v>1291.8093205699597</v>
      </c>
      <c r="CG76">
        <f t="shared" ref="CG76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>+[2]IPCse!DC81</f>
        <v>1378.3166461570586</v>
      </c>
      <c r="CG77">
        <f t="shared" ref="CG77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>+[2]IPCse!DC82</f>
        <v>1492.8065700265713</v>
      </c>
      <c r="CG78">
        <f t="shared" ref="CG78" si="4">+CF78/$CF$2*100</f>
        <v>1491.5961700206437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0"/>
  <sheetViews>
    <sheetView zoomScale="128" zoomScaleNormal="130" workbookViewId="0">
      <pane xSplit="3" ySplit="3" topLeftCell="BI4" activePane="bottomRight" state="frozen"/>
      <selection pane="topRight" activeCell="D1" sqref="D1"/>
      <selection pane="bottomLeft" activeCell="A4" sqref="A4"/>
      <selection pane="bottomRight" activeCell="BQ5" sqref="BQ5"/>
    </sheetView>
  </sheetViews>
  <sheetFormatPr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</cols>
  <sheetData>
    <row r="1" spans="1:89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48" x14ac:dyDescent="0.3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3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3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3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3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3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3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3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3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3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3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3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3">
      <c r="A69" s="2">
        <f t="shared" si="5"/>
        <v>44682</v>
      </c>
      <c r="B69" s="1">
        <f t="shared" ref="B69:B80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3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3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3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3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3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3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3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3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3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0</v>
      </c>
      <c r="CK78" s="3">
        <f t="shared" ref="CK78" si="12">+CI78-CJ78</f>
        <v>8.1352687694602466E-3</v>
      </c>
    </row>
    <row r="79" spans="1:89" x14ac:dyDescent="0.3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0</v>
      </c>
      <c r="CK79" s="3">
        <f t="shared" ref="CK79" si="15">+CI79-CJ79</f>
        <v>3.1602749392962703E-3</v>
      </c>
    </row>
    <row r="80" spans="1:89" x14ac:dyDescent="0.3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>+'Indice PondENGHO'!CF78/'Indice PondENGHO'!CF77-1</f>
        <v>8.3065037477945802E-2</v>
      </c>
    </row>
  </sheetData>
  <mergeCells count="5">
    <mergeCell ref="D1:O1"/>
    <mergeCell ref="P1:AA1"/>
    <mergeCell ref="AB1:AM1"/>
    <mergeCell ref="AN1:AY1"/>
    <mergeCell ref="AZ1:BK1"/>
  </mergeCells>
  <conditionalFormatting sqref="BM76:BQ8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79"/>
  <sheetViews>
    <sheetView zoomScale="115" zoomScaleNormal="115" workbookViewId="0">
      <pane xSplit="3" ySplit="2" topLeftCell="BO59" activePane="bottomRight" state="frozen"/>
      <selection pane="topRight" activeCell="D1" sqref="D1"/>
      <selection pane="bottomLeft" activeCell="A3" sqref="A3"/>
      <selection pane="bottomRight" activeCell="BU119" sqref="BU119"/>
    </sheetView>
  </sheetViews>
  <sheetFormatPr defaultColWidth="8" defaultRowHeight="13.8" x14ac:dyDescent="0.3"/>
  <cols>
    <col min="1" max="16384" width="8" style="55"/>
  </cols>
  <sheetData>
    <row r="1" spans="1:102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61.8" thickBot="1" x14ac:dyDescent="0.35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workbookViewId="0">
      <selection activeCell="B9" sqref="B9"/>
    </sheetView>
  </sheetViews>
  <sheetFormatPr defaultColWidth="11.5546875" defaultRowHeight="14.4" x14ac:dyDescent="0.3"/>
  <cols>
    <col min="9" max="9" width="11.88671875" bestFit="1" customWidth="1"/>
  </cols>
  <sheetData>
    <row r="2" spans="2:9" x14ac:dyDescent="0.3">
      <c r="B2" t="s">
        <v>1</v>
      </c>
      <c r="C2">
        <v>4</v>
      </c>
    </row>
    <row r="3" spans="2:9" x14ac:dyDescent="0.3">
      <c r="B3" t="s">
        <v>167</v>
      </c>
      <c r="C3"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3">
      <c r="B7">
        <f>+C2</f>
        <v>4</v>
      </c>
      <c r="C7">
        <f>+C3-1</f>
        <v>2022</v>
      </c>
      <c r="D7" s="86">
        <f>+DATE(C7,B7,1)</f>
        <v>44652</v>
      </c>
      <c r="E7" s="3">
        <f>+VLOOKUP($D7,'Infla Mensual PondENGHO'!$BL:$BQ,E$3,FALSE)</f>
        <v>6.0198810771501243E-2</v>
      </c>
      <c r="F7" s="3">
        <f>+VLOOKUP($D7,'Infla Mensual PondENGHO'!$BL:$BQ,F$3,FALSE)</f>
        <v>5.9513578557066626E-2</v>
      </c>
      <c r="G7" s="3">
        <f>+VLOOKUP($D7,'Infla Mensual PondENGHO'!$BL:$BQ,G$3,FALSE)</f>
        <v>5.9517649826518193E-2</v>
      </c>
      <c r="H7" s="3">
        <f>+VLOOKUP($D7,'Infla Mensual PondENGHO'!$BL:$BQ,H$3,FALSE)</f>
        <v>5.956531905648621E-2</v>
      </c>
      <c r="I7" s="3">
        <f>+VLOOKUP($D7,'Infla Mensual PondENGHO'!$BL:$BQ,I$3,FALSE)</f>
        <v>5.9604311389875653E-2</v>
      </c>
    </row>
    <row r="8" spans="2:9" x14ac:dyDescent="0.3">
      <c r="B8">
        <f>+C2+1</f>
        <v>5</v>
      </c>
      <c r="C8">
        <f>+C3-1</f>
        <v>2022</v>
      </c>
      <c r="D8" s="86">
        <f>+DATE(C8,B8,1)</f>
        <v>44682</v>
      </c>
      <c r="E8" s="3">
        <f>+VLOOKUP($D8,'Infla Mensual PondENGHO'!$BL:$BQ,E$3,FALSE)</f>
        <v>5.5100648156881205E-2</v>
      </c>
      <c r="F8" s="3">
        <f>+VLOOKUP($D8,'Infla Mensual PondENGHO'!$BL:$BQ,F$3,FALSE)</f>
        <v>5.4859652156401761E-2</v>
      </c>
      <c r="G8" s="3">
        <f>+VLOOKUP($D8,'Infla Mensual PondENGHO'!$BL:$BQ,G$3,FALSE)</f>
        <v>5.4730525075827874E-2</v>
      </c>
      <c r="H8" s="3">
        <f>+VLOOKUP($D8,'Infla Mensual PondENGHO'!$BL:$BQ,H$3,FALSE)</f>
        <v>5.4674435704708646E-2</v>
      </c>
      <c r="I8" s="3">
        <f>+VLOOKUP($D8,'Infla Mensual PondENGHO'!$BL:$BQ,I$3,FALSE)</f>
        <v>5.4358097898124846E-2</v>
      </c>
    </row>
    <row r="9" spans="2:9" x14ac:dyDescent="0.3">
      <c r="B9">
        <f t="shared" ref="B9:B16" si="1">+IF(B8=12,1,+B8+1)</f>
        <v>6</v>
      </c>
      <c r="C9">
        <f t="shared" ref="C9:C19" si="2">+IF(B9=1,+C8+1,C8)</f>
        <v>2022</v>
      </c>
      <c r="D9" s="86">
        <f t="shared" ref="D9:D19" si="3">+DATE(C9,B9,1)</f>
        <v>44713</v>
      </c>
      <c r="E9" s="3">
        <f>+VLOOKUP($D9,'Infla Mensual PondENGHO'!$BL:$BQ,E$3,FALSE)</f>
        <v>5.3800120175128807E-2</v>
      </c>
      <c r="F9" s="3">
        <f>+VLOOKUP($D9,'Infla Mensual PondENGHO'!$BL:$BQ,F$3,FALSE)</f>
        <v>5.4214342715938502E-2</v>
      </c>
      <c r="G9" s="3">
        <f>+VLOOKUP($D9,'Infla Mensual PondENGHO'!$BL:$BQ,G$3,FALSE)</f>
        <v>5.4624507064673145E-2</v>
      </c>
      <c r="H9" s="3">
        <f>+VLOOKUP($D9,'Infla Mensual PondENGHO'!$BL:$BQ,H$3,FALSE)</f>
        <v>5.4894492422182584E-2</v>
      </c>
      <c r="I9" s="3">
        <f>+VLOOKUP($D9,'Infla Mensual PondENGHO'!$BL:$BQ,I$3,FALSE)</f>
        <v>5.5794267488417981E-2</v>
      </c>
    </row>
    <row r="10" spans="2:9" x14ac:dyDescent="0.3">
      <c r="B10">
        <f t="shared" si="1"/>
        <v>7</v>
      </c>
      <c r="C10">
        <f t="shared" si="2"/>
        <v>2022</v>
      </c>
      <c r="D10" s="86">
        <f t="shared" si="3"/>
        <v>44743</v>
      </c>
      <c r="E10" s="3">
        <f>+VLOOKUP($D10,'Infla Mensual PondENGHO'!$BL:$BQ,E$3,FALSE)</f>
        <v>7.4137194294926712E-2</v>
      </c>
      <c r="F10" s="3">
        <f>+VLOOKUP($D10,'Infla Mensual PondENGHO'!$BL:$BQ,F$3,FALSE)</f>
        <v>7.4426472288334988E-2</v>
      </c>
      <c r="G10" s="3">
        <f>+VLOOKUP($D10,'Infla Mensual PondENGHO'!$BL:$BQ,G$3,FALSE)</f>
        <v>7.5197202351885872E-2</v>
      </c>
      <c r="H10" s="3">
        <f>+VLOOKUP($D10,'Infla Mensual PondENGHO'!$BL:$BQ,H$3,FALSE)</f>
        <v>7.5844358456121919E-2</v>
      </c>
      <c r="I10" s="3">
        <f>+VLOOKUP($D10,'Infla Mensual PondENGHO'!$BL:$BQ,I$3,FALSE)</f>
        <v>7.7667293487948097E-2</v>
      </c>
    </row>
    <row r="11" spans="2:9" x14ac:dyDescent="0.3">
      <c r="B11">
        <f t="shared" si="1"/>
        <v>8</v>
      </c>
      <c r="C11">
        <f t="shared" si="2"/>
        <v>2022</v>
      </c>
      <c r="D11" s="86">
        <f t="shared" si="3"/>
        <v>44774</v>
      </c>
      <c r="E11" s="3">
        <f>+VLOOKUP($D11,'Infla Mensual PondENGHO'!$BL:$BQ,E$3,FALSE)</f>
        <v>7.0148358896459095E-2</v>
      </c>
      <c r="F11" s="3">
        <f>+VLOOKUP($D11,'Infla Mensual PondENGHO'!$BL:$BQ,F$3,FALSE)</f>
        <v>6.9244216184010332E-2</v>
      </c>
      <c r="G11" s="3">
        <f>+VLOOKUP($D11,'Infla Mensual PondENGHO'!$BL:$BQ,G$3,FALSE)</f>
        <v>6.8600188884596403E-2</v>
      </c>
      <c r="H11" s="3">
        <f>+VLOOKUP($D11,'Infla Mensual PondENGHO'!$BL:$BQ,H$3,FALSE)</f>
        <v>6.825077761941345E-2</v>
      </c>
      <c r="I11" s="3">
        <f>+VLOOKUP($D11,'Infla Mensual PondENGHO'!$BL:$BQ,I$3,FALSE)</f>
        <v>6.7545615513617374E-2</v>
      </c>
    </row>
    <row r="12" spans="2:9" x14ac:dyDescent="0.3">
      <c r="B12">
        <f t="shared" si="1"/>
        <v>9</v>
      </c>
      <c r="C12">
        <f t="shared" si="2"/>
        <v>2022</v>
      </c>
      <c r="D12" s="86">
        <f t="shared" si="3"/>
        <v>44805</v>
      </c>
      <c r="E12" s="3">
        <f>+VLOOKUP($D12,'Infla Mensual PondENGHO'!$BL:$BQ,E$3,FALSE)</f>
        <v>5.7941444120879204E-2</v>
      </c>
      <c r="F12" s="3">
        <f>+VLOOKUP($D12,'Infla Mensual PondENGHO'!$BL:$BQ,F$3,FALSE)</f>
        <v>5.6923286687240671E-2</v>
      </c>
      <c r="G12" s="3">
        <f>+VLOOKUP($D12,'Infla Mensual PondENGHO'!$BL:$BQ,G$3,FALSE)</f>
        <v>5.6291255290642939E-2</v>
      </c>
      <c r="H12" s="3">
        <f>+VLOOKUP($D12,'Infla Mensual PondENGHO'!$BL:$BQ,H$3,FALSE)</f>
        <v>5.5703768488450267E-2</v>
      </c>
      <c r="I12" s="3">
        <f>+VLOOKUP($D12,'Infla Mensual PondENGHO'!$BL:$BQ,I$3,FALSE)</f>
        <v>5.4345121012759234E-2</v>
      </c>
    </row>
    <row r="13" spans="2:9" x14ac:dyDescent="0.3">
      <c r="B13">
        <f t="shared" si="1"/>
        <v>10</v>
      </c>
      <c r="C13">
        <f t="shared" si="2"/>
        <v>2022</v>
      </c>
      <c r="D13" s="86">
        <f t="shared" si="3"/>
        <v>44835</v>
      </c>
      <c r="E13" s="3">
        <f>+VLOOKUP($D13,'Infla Mensual PondENGHO'!$BL:$BQ,E$3,FALSE)</f>
        <v>5.9112725352041817E-2</v>
      </c>
      <c r="F13" s="3">
        <f>+VLOOKUP($D13,'Infla Mensual PondENGHO'!$BL:$BQ,F$3,FALSE)</f>
        <v>5.9788926511037399E-2</v>
      </c>
      <c r="G13" s="3">
        <f>+VLOOKUP($D13,'Infla Mensual PondENGHO'!$BL:$BQ,G$3,FALSE)</f>
        <v>6.0430605422321371E-2</v>
      </c>
      <c r="H13" s="3">
        <f>+VLOOKUP($D13,'Infla Mensual PondENGHO'!$BL:$BQ,H$3,FALSE)</f>
        <v>6.0440375913608513E-2</v>
      </c>
      <c r="I13" s="3">
        <f>+VLOOKUP($D13,'Infla Mensual PondENGHO'!$BL:$BQ,I$3,FALSE)</f>
        <v>6.11360839508861E-2</v>
      </c>
    </row>
    <row r="14" spans="2:9" x14ac:dyDescent="0.3">
      <c r="B14">
        <f t="shared" si="1"/>
        <v>11</v>
      </c>
      <c r="C14">
        <f t="shared" si="2"/>
        <v>2022</v>
      </c>
      <c r="D14" s="86">
        <f t="shared" si="3"/>
        <v>44866</v>
      </c>
      <c r="E14" s="3">
        <f>+VLOOKUP($D14,'Infla Mensual PondENGHO'!$BL:$BQ,E$3,FALSE)</f>
        <v>5.1585923553434165E-2</v>
      </c>
      <c r="F14" s="3">
        <f>+VLOOKUP($D14,'Infla Mensual PondENGHO'!$BL:$BQ,F$3,FALSE)</f>
        <v>5.2973779362730511E-2</v>
      </c>
      <c r="G14" s="3">
        <f>+VLOOKUP($D14,'Infla Mensual PondENGHO'!$BL:$BQ,G$3,FALSE)</f>
        <v>5.3246957768686265E-2</v>
      </c>
      <c r="H14" s="3">
        <f>+VLOOKUP($D14,'Infla Mensual PondENGHO'!$BL:$BQ,H$3,FALSE)</f>
        <v>5.3822861938660482E-2</v>
      </c>
      <c r="I14" s="3">
        <f>+VLOOKUP($D14,'Infla Mensual PondENGHO'!$BL:$BQ,I$3,FALSE)</f>
        <v>5.4620779079509019E-2</v>
      </c>
    </row>
    <row r="15" spans="2:9" x14ac:dyDescent="0.3">
      <c r="B15">
        <f t="shared" si="1"/>
        <v>12</v>
      </c>
      <c r="C15">
        <f t="shared" si="2"/>
        <v>2022</v>
      </c>
      <c r="D15" s="86">
        <f t="shared" si="3"/>
        <v>44896</v>
      </c>
      <c r="E15" s="3">
        <f>+VLOOKUP($D15,'Infla Mensual PondENGHO'!$BL:$BQ,E$3,FALSE)</f>
        <v>5.0633268921120189E-2</v>
      </c>
      <c r="F15" s="3">
        <f>+VLOOKUP($D15,'Infla Mensual PondENGHO'!$BL:$BQ,F$3,FALSE)</f>
        <v>5.248452882604715E-2</v>
      </c>
      <c r="G15" s="3">
        <f>+VLOOKUP($D15,'Infla Mensual PondENGHO'!$BL:$BQ,G$3,FALSE)</f>
        <v>5.3304581150945607E-2</v>
      </c>
      <c r="H15" s="3">
        <f>+VLOOKUP($D15,'Infla Mensual PondENGHO'!$BL:$BQ,H$3,FALSE)</f>
        <v>5.4145976633766635E-2</v>
      </c>
      <c r="I15" s="3">
        <f>+VLOOKUP($D15,'Infla Mensual PondENGHO'!$BL:$BQ,I$3,FALSE)</f>
        <v>5.5402827728309179E-2</v>
      </c>
    </row>
    <row r="16" spans="2:9" x14ac:dyDescent="0.3">
      <c r="B16">
        <f t="shared" si="1"/>
        <v>1</v>
      </c>
      <c r="C16">
        <f t="shared" si="2"/>
        <v>2023</v>
      </c>
      <c r="D16" s="86">
        <f t="shared" si="3"/>
        <v>44927</v>
      </c>
      <c r="E16" s="3">
        <f>+VLOOKUP($D16,'Infla Mensual PondENGHO'!$BL:$BQ,E$3,FALSE)</f>
        <v>6.4743914378924794E-2</v>
      </c>
      <c r="F16" s="3">
        <f>+VLOOKUP($D16,'Infla Mensual PondENGHO'!$BL:$BQ,F$3,FALSE)</f>
        <v>6.4434436600120382E-2</v>
      </c>
      <c r="G16" s="3">
        <f>+VLOOKUP($D16,'Infla Mensual PondENGHO'!$BL:$BQ,G$3,FALSE)</f>
        <v>6.3872260625104094E-2</v>
      </c>
      <c r="H16" s="3">
        <f>+VLOOKUP($D16,'Infla Mensual PondENGHO'!$BL:$BQ,H$3,FALSE)</f>
        <v>6.367531299576612E-2</v>
      </c>
      <c r="I16" s="3">
        <f>+VLOOKUP($D16,'Infla Mensual PondENGHO'!$BL:$BQ,I$3,FALSE)</f>
        <v>6.3783995325444653E-2</v>
      </c>
    </row>
    <row r="17" spans="2:9" x14ac:dyDescent="0.3">
      <c r="B17">
        <f>+IF(B16=12,1,+B16+1)</f>
        <v>2</v>
      </c>
      <c r="C17">
        <f t="shared" si="2"/>
        <v>2023</v>
      </c>
      <c r="D17" s="86">
        <f t="shared" si="3"/>
        <v>44958</v>
      </c>
      <c r="E17" s="3">
        <f>+VLOOKUP($D17,'Infla Mensual PondENGHO'!$BL:$BQ,E$3,FALSE)</f>
        <v>7.3815179971449929E-2</v>
      </c>
      <c r="F17" s="3">
        <f>+VLOOKUP($D17,'Infla Mensual PondENGHO'!$BL:$BQ,F$3,FALSE)</f>
        <v>7.0945492925021281E-2</v>
      </c>
      <c r="G17" s="3">
        <f>+VLOOKUP($D17,'Infla Mensual PondENGHO'!$BL:$BQ,G$3,FALSE)</f>
        <v>6.9578453584382638E-2</v>
      </c>
      <c r="H17" s="3">
        <f>+VLOOKUP($D17,'Infla Mensual PondENGHO'!$BL:$BQ,H$3,FALSE)</f>
        <v>6.7643786477892709E-2</v>
      </c>
      <c r="I17" s="3">
        <f>+VLOOKUP($D17,'Infla Mensual PondENGHO'!$BL:$BQ,I$3,FALSE)</f>
        <v>6.5679911201989682E-2</v>
      </c>
    </row>
    <row r="18" spans="2:9" x14ac:dyDescent="0.3">
      <c r="B18">
        <f t="shared" ref="B18:B19" si="4">+IF(B17=12,1,+B17+1)</f>
        <v>3</v>
      </c>
      <c r="C18">
        <f t="shared" si="2"/>
        <v>2023</v>
      </c>
      <c r="D18" s="86">
        <f t="shared" si="3"/>
        <v>44986</v>
      </c>
      <c r="E18" s="3">
        <f>+VLOOKUP($D18,'Infla Mensual PondENGHO'!$BL:$BQ,E$3,FALSE)</f>
        <v>6.8300058095319249E-2</v>
      </c>
      <c r="F18" s="3">
        <f>+VLOOKUP($D18,'Infla Mensual PondENGHO'!$BL:$BQ,F$3,FALSE)</f>
        <v>6.7712097341239508E-2</v>
      </c>
      <c r="G18" s="3">
        <f>+VLOOKUP($D18,'Infla Mensual PondENGHO'!$BL:$BQ,G$3,FALSE)</f>
        <v>6.7675102596923553E-2</v>
      </c>
      <c r="H18" s="3">
        <f>+VLOOKUP($D18,'Infla Mensual PondENGHO'!$BL:$BQ,H$3,FALSE)</f>
        <v>6.650912814982779E-2</v>
      </c>
      <c r="I18" s="3">
        <f>+VLOOKUP($D18,'Infla Mensual PondENGHO'!$BL:$BQ,I$3,FALSE)</f>
        <v>6.5139783156022979E-2</v>
      </c>
    </row>
    <row r="19" spans="2:9" x14ac:dyDescent="0.3">
      <c r="B19">
        <f t="shared" si="4"/>
        <v>4</v>
      </c>
      <c r="C19">
        <f t="shared" si="2"/>
        <v>2023</v>
      </c>
      <c r="D19" s="86">
        <f t="shared" si="3"/>
        <v>45017</v>
      </c>
      <c r="E19" s="3">
        <f>+VLOOKUP($D19,'Infla Mensual PondENGHO'!$BL:$BQ,E$3,FALSE)</f>
        <v>8.4626924945660154E-2</v>
      </c>
      <c r="F19" s="3">
        <f>+VLOOKUP($D19,'Infla Mensual PondENGHO'!$BL:$BQ,F$3,FALSE)</f>
        <v>8.3161536291670224E-2</v>
      </c>
      <c r="G19" s="3">
        <f>+VLOOKUP($D19,'Infla Mensual PondENGHO'!$BL:$BQ,G$3,FALSE)</f>
        <v>8.2980448983265953E-2</v>
      </c>
      <c r="H19" s="3">
        <f>+VLOOKUP($D19,'Infla Mensual PondENGHO'!$BL:$BQ,H$3,FALSE)</f>
        <v>8.221248900753042E-2</v>
      </c>
      <c r="I19" s="3">
        <f>+VLOOKUP($D19,'Infla Mensual PondENGHO'!$BL:$BQ,I$3,FALSE)</f>
        <v>8.134691914865444E-2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2"/>
  <sheetViews>
    <sheetView zoomScale="115" zoomScaleNormal="115" workbookViewId="0">
      <pane xSplit="3" ySplit="3" topLeftCell="BE37" activePane="bottomRight" state="frozen"/>
      <selection pane="topRight" activeCell="D1" sqref="D1"/>
      <selection pane="bottomLeft" activeCell="A4" sqref="A4"/>
      <selection pane="bottomRight" activeCell="BM82" sqref="BM82"/>
    </sheetView>
  </sheetViews>
  <sheetFormatPr defaultColWidth="11.5546875" defaultRowHeight="14.4" x14ac:dyDescent="0.3"/>
  <cols>
    <col min="1" max="1" width="7.44140625" bestFit="1" customWidth="1"/>
    <col min="3" max="3" width="7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0.33203125" customWidth="1"/>
    <col min="65" max="65" width="11.44140625" style="8"/>
    <col min="69" max="69" width="11.44140625" style="9"/>
    <col min="70" max="70" width="8.33203125" style="8" bestFit="1" customWidth="1"/>
    <col min="71" max="78" width="8.33203125" bestFit="1" customWidth="1"/>
    <col min="79" max="80" width="9.33203125" bestFit="1" customWidth="1"/>
    <col min="81" max="81" width="9.332031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0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0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80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4.9474612525806094E-3</v>
      </c>
      <c r="CP76" s="74">
        <f t="shared" si="17"/>
        <v>-2.9619793715518483E-4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6.055776173891747E-3</v>
      </c>
      <c r="CP77" s="74">
        <f t="shared" si="17"/>
        <v>-2.1883129867994455E-4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1.0963018668950664E-2</v>
      </c>
      <c r="CP78" s="74">
        <f t="shared" ref="CP78" si="27">+CI78-CN78</f>
        <v>3.4350444813036063E-5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1.033266556141736</v>
      </c>
      <c r="CZ78" s="76">
        <f>+'[3]Infla Interanual PondENGHO'!BM78</f>
        <v>1.0275686424860861</v>
      </c>
      <c r="DA78" s="76">
        <f>+'[3]Infla Interanual PondENGHO'!BN78</f>
        <v>1.0249034145755846</v>
      </c>
      <c r="DB78" s="76">
        <f>+'[3]Infla Interanual PondENGHO'!BO78</f>
        <v>1.022237913604056</v>
      </c>
      <c r="DC78" s="76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8.1353774381041077E-3</v>
      </c>
      <c r="CP79" s="74">
        <f t="shared" ref="CP79:CP80" si="41">+CI79-CN79</f>
        <v>2.1334684486840061E-4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1.0483423484136414</v>
      </c>
      <c r="CZ79" s="76">
        <f>+'[3]Infla Interanual PondENGHO'!BM79</f>
        <v>1.0447068243239732</v>
      </c>
      <c r="DA79" s="76">
        <f>+'[3]Infla Interanual PondENGHO'!BN79</f>
        <v>1.0438971121705456</v>
      </c>
      <c r="DB79" s="76">
        <f>+'[3]Infla Interanual PondENGHO'!BO79</f>
        <v>1.0403360917013256</v>
      </c>
      <c r="DC79" s="76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1.3712622950756259E-2</v>
      </c>
      <c r="CO80" s="74"/>
      <c r="CP80" s="74">
        <f t="shared" si="41"/>
        <v>-2.6371387249035649E-5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1.096506915247744</v>
      </c>
      <c r="CZ80" s="76">
        <f>+'[3]Infla Interanual PondENGHO'!BM80</f>
        <v>1.0912353478240733</v>
      </c>
      <c r="DA80" s="76">
        <f>+'[3]Infla Interanual PondENGHO'!BN80</f>
        <v>1.0900391903981408</v>
      </c>
      <c r="DB80" s="76">
        <f>+'[3]Infla Interanual PondENGHO'!BO80</f>
        <v>1.0847684039162488</v>
      </c>
      <c r="DC80" s="76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2" spans="65:65" x14ac:dyDescent="0.3">
      <c r="BM82" s="10"/>
    </row>
  </sheetData>
  <mergeCells count="5">
    <mergeCell ref="D1:O1"/>
    <mergeCell ref="P1:AA1"/>
    <mergeCell ref="AB1:AM1"/>
    <mergeCell ref="AN1:AY1"/>
    <mergeCell ref="AZ1:BK1"/>
  </mergeCells>
  <conditionalFormatting sqref="BM77:BQ8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5:BQ6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79"/>
  <sheetViews>
    <sheetView zoomScale="120" zoomScaleNormal="115" workbookViewId="0">
      <pane xSplit="3" ySplit="2" topLeftCell="DG36" activePane="bottomRight" state="frozen"/>
      <selection pane="topRight" activeCell="D1" sqref="D1"/>
      <selection pane="bottomLeft" activeCell="A3" sqref="A3"/>
      <selection pane="bottomRight" activeCell="DK83" sqref="DK83"/>
    </sheetView>
  </sheetViews>
  <sheetFormatPr defaultColWidth="8" defaultRowHeight="13.8" x14ac:dyDescent="0.3"/>
  <cols>
    <col min="1" max="58" width="8" style="55"/>
    <col min="59" max="87" width="8" style="55" hidden="1" customWidth="1"/>
    <col min="88" max="100" width="8" style="55"/>
    <col min="101" max="101" width="6.5546875" style="55" bestFit="1" customWidth="1"/>
    <col min="102" max="118" width="6.5546875" style="55" customWidth="1"/>
    <col min="119" max="138" width="8" style="55"/>
    <col min="139" max="139" width="11.109375" style="55" bestFit="1" customWidth="1"/>
    <col min="140" max="16384" width="8" style="55"/>
  </cols>
  <sheetData>
    <row r="1" spans="1:135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7" customFormat="1" ht="72" thickBot="1" x14ac:dyDescent="0.35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</sheetData>
  <autoFilter ref="EQ63:ER76" xr:uid="{83CC3609-8CE6-459D-85EC-BE28DB4262FC}">
    <sortState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2:Z83"/>
  <sheetViews>
    <sheetView tabSelected="1" topLeftCell="P64" zoomScale="130" zoomScaleNormal="130" workbookViewId="0">
      <selection activeCell="T68" sqref="T68"/>
    </sheetView>
  </sheetViews>
  <sheetFormatPr defaultColWidth="11.5546875" defaultRowHeight="14.4" x14ac:dyDescent="0.3"/>
  <cols>
    <col min="2" max="3" width="14.44140625" customWidth="1"/>
    <col min="4" max="5" width="1.88671875" customWidth="1"/>
    <col min="6" max="6" width="11.6640625" customWidth="1"/>
    <col min="7" max="7" width="26" customWidth="1"/>
    <col min="11" max="11" width="2" customWidth="1"/>
    <col min="15" max="15" width="42" customWidth="1"/>
    <col min="16" max="16" width="14.6640625" bestFit="1" customWidth="1"/>
    <col min="22" max="22" width="14.77734375" bestFit="1" customWidth="1"/>
  </cols>
  <sheetData>
    <row r="2" spans="2:26" ht="33.6" customHeight="1" x14ac:dyDescent="0.3">
      <c r="B2" s="113" t="s">
        <v>163</v>
      </c>
      <c r="C2" s="113"/>
      <c r="G2" s="87" t="s">
        <v>155</v>
      </c>
      <c r="L2" s="87" t="s">
        <v>162</v>
      </c>
    </row>
    <row r="3" spans="2:26" x14ac:dyDescent="0.3">
      <c r="T3" s="117" t="s">
        <v>173</v>
      </c>
      <c r="U3" s="117"/>
      <c r="V3" s="117"/>
      <c r="W3" s="117"/>
    </row>
    <row r="4" spans="2:26" s="93" customFormat="1" ht="31.2" customHeight="1" x14ac:dyDescent="0.3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3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45017</v>
      </c>
      <c r="G5" t="s">
        <v>159</v>
      </c>
      <c r="H5">
        <v>1</v>
      </c>
      <c r="I5" s="20">
        <f>+VLOOKUP($F5,'Infla Mensual PondENGHO'!$BL:$BQ,H5+1,FALSE)*100</f>
        <v>8.4626924945660154</v>
      </c>
      <c r="J5" s="20">
        <f>+VLOOKUP($F5,'Infla Interanual PondENGHO'!$BL:$BQ,$H5+1,FALSE)*100</f>
        <v>109.60611435892859</v>
      </c>
      <c r="L5" s="55">
        <v>2</v>
      </c>
      <c r="M5" s="61">
        <f>+MAX('Incidencia Interanual'!DO:DO)</f>
        <v>45017</v>
      </c>
      <c r="N5" s="63">
        <f>+VLOOKUP($M5,'Incidencia Interanual'!$DO:$EB,$L5,FALSE)</f>
        <v>22.995172849607673</v>
      </c>
      <c r="O5" s="55" t="str">
        <f>+VLOOKUP("Division",'Incidencia Interanual'!$DO:$EB,$L5,FALSE)</f>
        <v>Alimentos y bebidas no alcohólicas</v>
      </c>
      <c r="P5" s="91">
        <f>+N5</f>
        <v>22.995172849607673</v>
      </c>
      <c r="T5" s="118" t="s">
        <v>151</v>
      </c>
      <c r="U5" s="118" t="s">
        <v>111</v>
      </c>
      <c r="V5" s="118" t="s">
        <v>156</v>
      </c>
      <c r="Y5" s="118" t="s">
        <v>175</v>
      </c>
      <c r="Z5" s="118" t="s">
        <v>176</v>
      </c>
    </row>
    <row r="6" spans="2:26" x14ac:dyDescent="0.3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45017</v>
      </c>
      <c r="H6">
        <f>+H5+1</f>
        <v>2</v>
      </c>
      <c r="I6" s="20">
        <f>+VLOOKUP($F6,'Infla Mensual PondENGHO'!$BL:$BQ,H6+1,FALSE)*100</f>
        <v>8.3161536291670224</v>
      </c>
      <c r="J6" s="20">
        <f>+VLOOKUP($F6,'Infla Interanual PondENGHO'!$BL:$BQ,$H6+1,FALSE)*100</f>
        <v>109.07736093627256</v>
      </c>
      <c r="L6" s="55">
        <f t="shared" ref="L6:L17" si="0">+L5+1</f>
        <v>3</v>
      </c>
      <c r="M6" s="61">
        <f>+MAX('Incidencia Interanual'!DO:DO)</f>
        <v>45017</v>
      </c>
      <c r="N6" s="63">
        <f>+VLOOKUP(M6,'Incidencia Interanual'!DO:EB,L6,FALSE)</f>
        <v>0.33728174373102804</v>
      </c>
      <c r="O6" s="55" t="str">
        <f>+VLOOKUP("Division",'Incidencia Interanual'!$DO:$EB,$L6,FALSE)</f>
        <v>Bebidas alcohólicas y tabaco</v>
      </c>
      <c r="P6" s="91">
        <f t="shared" ref="P6:P16" si="1">+N6</f>
        <v>0.33728174373102804</v>
      </c>
      <c r="T6" s="86">
        <f>+DATE(Y6,Z6,1)</f>
        <v>44652</v>
      </c>
      <c r="U6" s="38" t="s">
        <v>174</v>
      </c>
      <c r="V6" s="119">
        <f>100*VLOOKUP($T6,'Infla Mensual PondENGHO'!$A$3:'Infla Mensual PondENGHO'!$A$3:$BQ$1000000,COLUMN($BM$1),FALSE)</f>
        <v>6.0198810771501243</v>
      </c>
      <c r="Y6">
        <f>+YEAR(M6)-1</f>
        <v>2022</v>
      </c>
      <c r="Z6">
        <f>+MONTH(M6)</f>
        <v>4</v>
      </c>
    </row>
    <row r="7" spans="2:26" x14ac:dyDescent="0.3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45017</v>
      </c>
      <c r="H7">
        <f t="shared" ref="H7:H8" si="2">+H6+1</f>
        <v>3</v>
      </c>
      <c r="I7" s="20">
        <f>+VLOOKUP($F7,'Infla Mensual PondENGHO'!$BL:$BQ,H7+1,FALSE)*100</f>
        <v>8.2980448983265944</v>
      </c>
      <c r="J7" s="20">
        <f>+VLOOKUP($F7,'Infla Interanual PondENGHO'!$BL:$BQ,$H7+1,FALSE)*100</f>
        <v>108.95594589813085</v>
      </c>
      <c r="L7" s="55">
        <f t="shared" si="0"/>
        <v>4</v>
      </c>
      <c r="M7" s="61">
        <f>+MAX('Incidencia Interanual'!DO:DO)</f>
        <v>45017</v>
      </c>
      <c r="N7" s="63">
        <f>+VLOOKUP(M7,'Incidencia Interanual'!DO:EB,L7,FALSE)</f>
        <v>2.2901451483607396</v>
      </c>
      <c r="O7" s="55" t="str">
        <f>+VLOOKUP("Division",'Incidencia Interanual'!$DO:$EB,$L7,FALSE)</f>
        <v>Prendas de vestir y calzado</v>
      </c>
      <c r="P7" s="91">
        <f t="shared" si="1"/>
        <v>2.2901451483607396</v>
      </c>
      <c r="T7" s="86">
        <f t="shared" ref="T7:T18" si="3">+DATE(Y7,Z7,1)</f>
        <v>44682</v>
      </c>
      <c r="U7" s="38" t="s">
        <v>174</v>
      </c>
      <c r="V7" s="119">
        <f>100*VLOOKUP($T7,'Infla Mensual PondENGHO'!$A$3:'Infla Mensual PondENGHO'!$A$3:$BQ$1000000,COLUMN($BM$1),FALSE)</f>
        <v>5.5100648156881205</v>
      </c>
      <c r="Y7">
        <f>+IF(Z6=12,Y6+1,Y6)</f>
        <v>2022</v>
      </c>
      <c r="Z7">
        <f>+IF(Z6=12,1,Z6+1)</f>
        <v>5</v>
      </c>
    </row>
    <row r="8" spans="2:26" x14ac:dyDescent="0.3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45017</v>
      </c>
      <c r="H8">
        <f t="shared" si="2"/>
        <v>4</v>
      </c>
      <c r="I8" s="20">
        <f>+VLOOKUP($F8,'Infla Mensual PondENGHO'!$BL:$BQ,H8+1,FALSE)*100</f>
        <v>8.2212489007530429</v>
      </c>
      <c r="J8" s="20">
        <f>+VLOOKUP($F8,'Infla Interanual PondENGHO'!$BL:$BQ,$H8+1,FALSE)*100</f>
        <v>108.42959374089473</v>
      </c>
      <c r="L8" s="55">
        <f t="shared" si="0"/>
        <v>5</v>
      </c>
      <c r="M8" s="61">
        <f>+MAX('Incidencia Interanual'!DO:DO)</f>
        <v>45017</v>
      </c>
      <c r="N8" s="63">
        <f>+VLOOKUP(M8,'Incidencia Interanual'!DO:EB,L8,FALSE)</f>
        <v>-0.33878012030863225</v>
      </c>
      <c r="O8" s="55" t="str">
        <f>+VLOOKUP("Division",'Incidencia Interanual'!$DO:$EB,$L8,FALSE)</f>
        <v>Vivienda, agua, electricidad, gas y otros combustibles</v>
      </c>
      <c r="P8" s="91">
        <f t="shared" si="1"/>
        <v>-0.33878012030863225</v>
      </c>
      <c r="T8" s="86">
        <f t="shared" si="3"/>
        <v>44713</v>
      </c>
      <c r="U8" s="38" t="s">
        <v>174</v>
      </c>
      <c r="V8" s="119">
        <f>100*VLOOKUP($T8,'Infla Mensual PondENGHO'!$A$3:'Infla Mensual PondENGHO'!$A$3:$BQ$1000000,COLUMN($BM$1),FALSE)</f>
        <v>5.3800120175128807</v>
      </c>
      <c r="Y8">
        <f t="shared" ref="Y8:Y18" si="4">+IF(Z7=12,Y7+1,Y7)</f>
        <v>2022</v>
      </c>
      <c r="Z8">
        <f t="shared" ref="Z8:Z18" si="5">+IF(Z7=12,1,Z7+1)</f>
        <v>6</v>
      </c>
    </row>
    <row r="9" spans="2:26" x14ac:dyDescent="0.3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45017</v>
      </c>
      <c r="G9" t="s">
        <v>160</v>
      </c>
      <c r="H9">
        <v>5</v>
      </c>
      <c r="I9" s="20">
        <f>+VLOOKUP($F9,'Infla Mensual PondENGHO'!$BL:$BQ,H9+1,FALSE)*100</f>
        <v>8.134691914865444</v>
      </c>
      <c r="J9" s="20">
        <f>+VLOOKUP($F9,'Infla Interanual PondENGHO'!$BL:$BQ,$H9+1,FALSE)*100</f>
        <v>108.23748920257788</v>
      </c>
      <c r="L9" s="55">
        <f t="shared" si="0"/>
        <v>6</v>
      </c>
      <c r="M9" s="61">
        <f>+MAX('Incidencia Interanual'!DO:DO)</f>
        <v>45017</v>
      </c>
      <c r="N9" s="63">
        <f>+VLOOKUP(M9,'Incidencia Interanual'!DO:EB,L9,FALSE)</f>
        <v>-3.4764259588446098</v>
      </c>
      <c r="O9" s="55" t="str">
        <f>+VLOOKUP("Division",'Incidencia Interanual'!$DO:$EB,$L9,FALSE)</f>
        <v>Equipamiento y mantenimiento del hogar</v>
      </c>
      <c r="P9" s="91">
        <f t="shared" si="1"/>
        <v>-3.4764259588446098</v>
      </c>
      <c r="T9" s="86">
        <f t="shared" si="3"/>
        <v>44743</v>
      </c>
      <c r="U9" s="38" t="s">
        <v>174</v>
      </c>
      <c r="V9" s="119">
        <f>100*VLOOKUP($T9,'Infla Mensual PondENGHO'!$A$3:'Infla Mensual PondENGHO'!$A$3:$BQ$1000000,COLUMN($BM$1),FALSE)</f>
        <v>7.4137194294926712</v>
      </c>
      <c r="Y9">
        <f t="shared" si="4"/>
        <v>2022</v>
      </c>
      <c r="Z9">
        <f t="shared" si="5"/>
        <v>7</v>
      </c>
    </row>
    <row r="10" spans="2:26" x14ac:dyDescent="0.3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L10" s="55">
        <f t="shared" si="0"/>
        <v>7</v>
      </c>
      <c r="M10" s="61">
        <f>+MAX('Incidencia Interanual'!DO:DO)</f>
        <v>45017</v>
      </c>
      <c r="N10" s="63">
        <f>+VLOOKUP(M10,'Incidencia Interanual'!DO:EB,L10,FALSE)</f>
        <v>-4.2293009727850439</v>
      </c>
      <c r="O10" s="55" t="str">
        <f>+VLOOKUP("Division",'Incidencia Interanual'!$DO:$EB,$L10,FALSE)</f>
        <v>Salud</v>
      </c>
      <c r="P10" s="91">
        <f t="shared" si="1"/>
        <v>-4.2293009727850439</v>
      </c>
      <c r="T10" s="86">
        <f t="shared" si="3"/>
        <v>44774</v>
      </c>
      <c r="U10" s="38" t="s">
        <v>174</v>
      </c>
      <c r="V10" s="119">
        <f>100*VLOOKUP($T10,'Infla Mensual PondENGHO'!$A$3:'Infla Mensual PondENGHO'!$A$3:$BQ$1000000,COLUMN($BM$1),FALSE)</f>
        <v>7.0148358896459095</v>
      </c>
      <c r="Y10">
        <f t="shared" si="4"/>
        <v>2022</v>
      </c>
      <c r="Z10">
        <f t="shared" si="5"/>
        <v>8</v>
      </c>
    </row>
    <row r="11" spans="2:26" x14ac:dyDescent="0.3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0.32800057970057139</v>
      </c>
      <c r="J11" s="20">
        <f t="shared" ref="J11" si="6">+J5-J9</f>
        <v>1.368625156350717</v>
      </c>
      <c r="L11" s="55">
        <f t="shared" si="0"/>
        <v>8</v>
      </c>
      <c r="M11" s="61">
        <f>+MAX('Incidencia Interanual'!DO:DO)</f>
        <v>45017</v>
      </c>
      <c r="N11" s="63">
        <f>+VLOOKUP(M11,'Incidencia Interanual'!DO:EB,L11,FALSE)</f>
        <v>-5.6965951356138813</v>
      </c>
      <c r="O11" s="55" t="str">
        <f>+VLOOKUP("Division",'Incidencia Interanual'!$DO:$EB,$L11,FALSE)</f>
        <v>Transporte</v>
      </c>
      <c r="P11" s="91">
        <f t="shared" si="1"/>
        <v>-5.6965951356138813</v>
      </c>
      <c r="T11" s="86">
        <f t="shared" si="3"/>
        <v>44805</v>
      </c>
      <c r="U11" s="38" t="s">
        <v>174</v>
      </c>
      <c r="V11" s="119">
        <f>100*VLOOKUP($T11,'Infla Mensual PondENGHO'!$A$3:'Infla Mensual PondENGHO'!$A$3:$BQ$1000000,COLUMN($BM$1),FALSE)</f>
        <v>5.7941444120879204</v>
      </c>
      <c r="Y11">
        <f t="shared" si="4"/>
        <v>2022</v>
      </c>
      <c r="Z11">
        <f t="shared" si="5"/>
        <v>9</v>
      </c>
    </row>
    <row r="12" spans="2:26" x14ac:dyDescent="0.3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45017</v>
      </c>
      <c r="N12" s="63">
        <f>+VLOOKUP(M12,'Incidencia Interanual'!DO:EB,L12,FALSE)</f>
        <v>0.29891816854437492</v>
      </c>
      <c r="O12" s="55" t="str">
        <f>+VLOOKUP("Division",'Incidencia Interanual'!$DO:$EB,$L12,FALSE)</f>
        <v>Comunicación</v>
      </c>
      <c r="P12" s="91">
        <f t="shared" si="1"/>
        <v>0.29891816854437492</v>
      </c>
      <c r="T12" s="86">
        <f t="shared" si="3"/>
        <v>44835</v>
      </c>
      <c r="U12" s="38" t="s">
        <v>174</v>
      </c>
      <c r="V12" s="119">
        <f>100*VLOOKUP($T12,'Infla Mensual PondENGHO'!$A$3:'Infla Mensual PondENGHO'!$A$3:$BQ$1000000,COLUMN($BM$1),FALSE)</f>
        <v>5.9112725352041817</v>
      </c>
      <c r="Y12">
        <f t="shared" si="4"/>
        <v>2022</v>
      </c>
      <c r="Z12">
        <f t="shared" si="5"/>
        <v>10</v>
      </c>
    </row>
    <row r="13" spans="2:26" x14ac:dyDescent="0.3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45017</v>
      </c>
      <c r="N13" s="63">
        <f>+VLOOKUP(M13,'Incidencia Interanual'!DO:EB,L13,FALSE)</f>
        <v>-2.3315079263216765</v>
      </c>
      <c r="O13" s="55" t="str">
        <f>+VLOOKUP("Division",'Incidencia Interanual'!$DO:$EB,$L13,FALSE)</f>
        <v>Recreación y cultura</v>
      </c>
      <c r="P13" s="91">
        <f t="shared" si="1"/>
        <v>-2.3315079263216765</v>
      </c>
      <c r="T13" s="86">
        <f t="shared" si="3"/>
        <v>44866</v>
      </c>
      <c r="U13" s="38" t="s">
        <v>174</v>
      </c>
      <c r="V13" s="119">
        <f>100*VLOOKUP($T13,'Infla Mensual PondENGHO'!$A$3:'Infla Mensual PondENGHO'!$A$3:$BQ$1000000,COLUMN($BM$1),FALSE)</f>
        <v>5.1585923553434165</v>
      </c>
      <c r="Y13">
        <f t="shared" si="4"/>
        <v>2022</v>
      </c>
      <c r="Z13">
        <f t="shared" si="5"/>
        <v>11</v>
      </c>
    </row>
    <row r="14" spans="2:26" x14ac:dyDescent="0.3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45017</v>
      </c>
      <c r="N14" s="63">
        <f>+VLOOKUP(M14,'Incidencia Interanual'!DO:EB,L14,FALSE)</f>
        <v>-2.0066646078727359</v>
      </c>
      <c r="O14" s="55" t="str">
        <f>+VLOOKUP("Division",'Incidencia Interanual'!$DO:$EB,$L14,FALSE)</f>
        <v>Educación</v>
      </c>
      <c r="P14" s="91">
        <f t="shared" si="1"/>
        <v>-2.0066646078727359</v>
      </c>
      <c r="T14" s="86">
        <f t="shared" si="3"/>
        <v>44896</v>
      </c>
      <c r="U14" s="38" t="s">
        <v>174</v>
      </c>
      <c r="V14" s="119">
        <f>100*VLOOKUP($T14,'Infla Mensual PondENGHO'!$A$3:'Infla Mensual PondENGHO'!$A$3:$BQ$1000000,COLUMN($BM$1),FALSE)</f>
        <v>5.0633268921120189</v>
      </c>
      <c r="Y14">
        <f t="shared" si="4"/>
        <v>2022</v>
      </c>
      <c r="Z14">
        <f t="shared" si="5"/>
        <v>12</v>
      </c>
    </row>
    <row r="15" spans="2:26" x14ac:dyDescent="0.3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45017</v>
      </c>
      <c r="N15" s="63">
        <f>+VLOOKUP(M15,'Incidencia Interanual'!DO:EB,L15,FALSE)</f>
        <v>-5.0168577523169775</v>
      </c>
      <c r="O15" s="55" t="str">
        <f>+VLOOKUP("Division",'Incidencia Interanual'!$DO:$EB,$L15,FALSE)</f>
        <v>Restaurantes y hoteles</v>
      </c>
      <c r="P15" s="91">
        <f t="shared" si="1"/>
        <v>-5.0168577523169775</v>
      </c>
      <c r="T15" s="86">
        <f t="shared" si="3"/>
        <v>44927</v>
      </c>
      <c r="U15" s="38" t="s">
        <v>174</v>
      </c>
      <c r="V15" s="119">
        <f>100*VLOOKUP($T15,'Infla Mensual PondENGHO'!$A$3:'Infla Mensual PondENGHO'!$A$3:$BQ$1000000,COLUMN($BM$1),FALSE)</f>
        <v>6.4743914378924794</v>
      </c>
      <c r="Y15">
        <f t="shared" si="4"/>
        <v>2023</v>
      </c>
      <c r="Z15">
        <f t="shared" si="5"/>
        <v>1</v>
      </c>
    </row>
    <row r="16" spans="2:26" x14ac:dyDescent="0.3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45017</v>
      </c>
      <c r="N16" s="63">
        <f>+VLOOKUP(M16,'Incidencia Interanual'!DO:EB,L16,FALSE)</f>
        <v>-1.4567602798295218</v>
      </c>
      <c r="O16" s="55" t="str">
        <f>+VLOOKUP("Division",'Incidencia Interanual'!$DO:$EB,$L16,FALSE)</f>
        <v>Bienes y servicios varios</v>
      </c>
      <c r="P16" s="91">
        <f t="shared" si="1"/>
        <v>-1.4567602798295218</v>
      </c>
      <c r="T16" s="86">
        <f t="shared" si="3"/>
        <v>44958</v>
      </c>
      <c r="U16" s="38" t="s">
        <v>174</v>
      </c>
      <c r="V16" s="119">
        <f>100*VLOOKUP($T16,'Infla Mensual PondENGHO'!$A$3:'Infla Mensual PondENGHO'!$A$3:$BQ$1000000,COLUMN($BM$1),FALSE)</f>
        <v>7.3815179971449929</v>
      </c>
      <c r="Y16">
        <f t="shared" si="4"/>
        <v>2023</v>
      </c>
      <c r="Z16">
        <f t="shared" si="5"/>
        <v>2</v>
      </c>
    </row>
    <row r="17" spans="2:26" x14ac:dyDescent="0.3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45017</v>
      </c>
      <c r="N17" s="63">
        <f>+VLOOKUP(M17,'Incidencia Interanual'!DO:EB,L17,FALSE)</f>
        <v>1.3686251563507312</v>
      </c>
      <c r="O17" s="55" t="str">
        <f>+VLOOKUP("Division",'Incidencia Interanual'!$DO:$EB,$L17,FALSE)</f>
        <v>Nivel general</v>
      </c>
      <c r="P17" s="91">
        <f>+MAX(P5:P16)+99999</f>
        <v>100021.99517284961</v>
      </c>
      <c r="T17" s="86">
        <f t="shared" si="3"/>
        <v>44986</v>
      </c>
      <c r="U17" s="38" t="s">
        <v>174</v>
      </c>
      <c r="V17" s="119">
        <f>100*VLOOKUP($T17,'Infla Mensual PondENGHO'!$A$3:'Infla Mensual PondENGHO'!$A$3:$BQ$1000000,COLUMN($BM$1),FALSE)</f>
        <v>6.8300058095319249</v>
      </c>
      <c r="Y17">
        <f t="shared" si="4"/>
        <v>2023</v>
      </c>
      <c r="Z17">
        <f t="shared" si="5"/>
        <v>3</v>
      </c>
    </row>
    <row r="18" spans="2:26" x14ac:dyDescent="0.3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45017</v>
      </c>
      <c r="U18" s="38" t="s">
        <v>174</v>
      </c>
      <c r="V18" s="119">
        <f>100*VLOOKUP($T18,'Infla Mensual PondENGHO'!$A$3:'Infla Mensual PondENGHO'!$A$3:$BQ$1000000,COLUMN($BM$1),FALSE)</f>
        <v>8.4626924945660154</v>
      </c>
      <c r="Y18">
        <f t="shared" si="4"/>
        <v>2023</v>
      </c>
      <c r="Z18">
        <f t="shared" si="5"/>
        <v>4</v>
      </c>
    </row>
    <row r="19" spans="2:26" x14ac:dyDescent="0.3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44652</v>
      </c>
      <c r="U19" s="38" t="s">
        <v>177</v>
      </c>
      <c r="V19" s="119">
        <f>100*VLOOKUP($T19,'Infla Mensual PondENGHO'!$A$3:'Infla Mensual PondENGHO'!$A$3:$BQ$1000000,COLUMN($BM$1),FALSE)</f>
        <v>6.0198810771501243</v>
      </c>
    </row>
    <row r="20" spans="2:26" x14ac:dyDescent="0.3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44682</v>
      </c>
      <c r="U20" s="38" t="s">
        <v>177</v>
      </c>
      <c r="V20" s="119">
        <f>100*VLOOKUP($T20,'Infla Mensual PondENGHO'!$A$3:'Infla Mensual PondENGHO'!$A$3:$BQ$1000000,COLUMN($BM$1),FALSE)</f>
        <v>5.5100648156881205</v>
      </c>
    </row>
    <row r="21" spans="2:26" x14ac:dyDescent="0.3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44713</v>
      </c>
      <c r="U21" s="38" t="s">
        <v>177</v>
      </c>
      <c r="V21" s="119">
        <f>100*VLOOKUP($T21,'Infla Mensual PondENGHO'!$A$3:'Infla Mensual PondENGHO'!$A$3:$BQ$1000000,COLUMN($BM$1),FALSE)</f>
        <v>5.3800120175128807</v>
      </c>
    </row>
    <row r="22" spans="2:26" x14ac:dyDescent="0.3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44743</v>
      </c>
      <c r="U22" s="38" t="s">
        <v>177</v>
      </c>
      <c r="V22" s="119">
        <f>100*VLOOKUP($T22,'Infla Mensual PondENGHO'!$A$3:'Infla Mensual PondENGHO'!$A$3:$BQ$1000000,COLUMN($BM$1),FALSE)</f>
        <v>7.4137194294926712</v>
      </c>
    </row>
    <row r="23" spans="2:26" x14ac:dyDescent="0.3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44774</v>
      </c>
      <c r="U23" s="38" t="s">
        <v>177</v>
      </c>
      <c r="V23" s="119">
        <f>100*VLOOKUP($T23,'Infla Mensual PondENGHO'!$A$3:'Infla Mensual PondENGHO'!$A$3:$BQ$1000000,COLUMN($BM$1),FALSE)</f>
        <v>7.0148358896459095</v>
      </c>
    </row>
    <row r="24" spans="2:26" x14ac:dyDescent="0.3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44805</v>
      </c>
      <c r="U24" s="38" t="s">
        <v>177</v>
      </c>
      <c r="V24" s="119">
        <f>100*VLOOKUP($T24,'Infla Mensual PondENGHO'!$A$3:'Infla Mensual PondENGHO'!$A$3:$BQ$1000000,COLUMN($BM$1),FALSE)</f>
        <v>5.7941444120879204</v>
      </c>
    </row>
    <row r="25" spans="2:26" x14ac:dyDescent="0.3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44835</v>
      </c>
      <c r="U25" s="38" t="s">
        <v>177</v>
      </c>
      <c r="V25" s="119">
        <f>100*VLOOKUP($T25,'Infla Mensual PondENGHO'!$A$3:'Infla Mensual PondENGHO'!$A$3:$BQ$1000000,COLUMN($BM$1),FALSE)</f>
        <v>5.9112725352041817</v>
      </c>
    </row>
    <row r="26" spans="2:26" x14ac:dyDescent="0.3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44866</v>
      </c>
      <c r="U26" s="38" t="s">
        <v>177</v>
      </c>
      <c r="V26" s="119">
        <f>100*VLOOKUP($T26,'Infla Mensual PondENGHO'!$A$3:'Infla Mensual PondENGHO'!$A$3:$BQ$1000000,COLUMN($BM$1),FALSE)</f>
        <v>5.1585923553434165</v>
      </c>
    </row>
    <row r="27" spans="2:26" x14ac:dyDescent="0.3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44896</v>
      </c>
      <c r="U27" s="38" t="s">
        <v>177</v>
      </c>
      <c r="V27" s="119">
        <f>100*VLOOKUP($T27,'Infla Mensual PondENGHO'!$A$3:'Infla Mensual PondENGHO'!$A$3:$BQ$1000000,COLUMN($BM$1),FALSE)</f>
        <v>5.0633268921120189</v>
      </c>
    </row>
    <row r="28" spans="2:26" x14ac:dyDescent="0.3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44927</v>
      </c>
      <c r="U28" s="38" t="s">
        <v>177</v>
      </c>
      <c r="V28" s="119">
        <f>100*VLOOKUP($T28,'Infla Mensual PondENGHO'!$A$3:'Infla Mensual PondENGHO'!$A$3:$BQ$1000000,COLUMN($BM$1),FALSE)</f>
        <v>6.4743914378924794</v>
      </c>
    </row>
    <row r="29" spans="2:26" x14ac:dyDescent="0.3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44958</v>
      </c>
      <c r="U29" s="38" t="s">
        <v>177</v>
      </c>
      <c r="V29" s="119">
        <f>100*VLOOKUP($T29,'Infla Mensual PondENGHO'!$A$3:'Infla Mensual PondENGHO'!$A$3:$BQ$1000000,COLUMN($BM$1),FALSE)</f>
        <v>7.3815179971449929</v>
      </c>
    </row>
    <row r="30" spans="2:26" x14ac:dyDescent="0.3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44986</v>
      </c>
      <c r="U30" s="38" t="s">
        <v>177</v>
      </c>
      <c r="V30" s="119">
        <f>100*VLOOKUP($T30,'Infla Mensual PondENGHO'!$A$3:'Infla Mensual PondENGHO'!$A$3:$BQ$1000000,COLUMN($BM$1),FALSE)</f>
        <v>6.8300058095319249</v>
      </c>
    </row>
    <row r="31" spans="2:26" x14ac:dyDescent="0.3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45017</v>
      </c>
      <c r="U31" s="38" t="s">
        <v>177</v>
      </c>
      <c r="V31" s="119">
        <f>100*VLOOKUP($T31,'Infla Mensual PondENGHO'!$A$3:'Infla Mensual PondENGHO'!$A$3:$BQ$1000000,COLUMN($BM$1),FALSE)</f>
        <v>8.4626924945660154</v>
      </c>
    </row>
    <row r="32" spans="2:26" x14ac:dyDescent="0.3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44652</v>
      </c>
      <c r="U32" s="38" t="s">
        <v>178</v>
      </c>
      <c r="V32" s="119">
        <f>100*VLOOKUP($T32,'Infla Mensual PondENGHO'!$A$3:'Infla Mensual PondENGHO'!$A$3:$BQ$1000000,COLUMN($BM$1),FALSE)</f>
        <v>6.0198810771501243</v>
      </c>
    </row>
    <row r="33" spans="2:22" x14ac:dyDescent="0.3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44682</v>
      </c>
      <c r="U33" s="38" t="s">
        <v>178</v>
      </c>
      <c r="V33" s="119">
        <f>100*VLOOKUP($T33,'Infla Mensual PondENGHO'!$A$3:'Infla Mensual PondENGHO'!$A$3:$BQ$1000000,COLUMN($BM$1),FALSE)</f>
        <v>5.5100648156881205</v>
      </c>
    </row>
    <row r="34" spans="2:22" x14ac:dyDescent="0.3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44713</v>
      </c>
      <c r="U34" s="38" t="s">
        <v>178</v>
      </c>
      <c r="V34" s="119">
        <f>100*VLOOKUP($T34,'Infla Mensual PondENGHO'!$A$3:'Infla Mensual PondENGHO'!$A$3:$BQ$1000000,COLUMN($BM$1),FALSE)</f>
        <v>5.3800120175128807</v>
      </c>
    </row>
    <row r="35" spans="2:22" x14ac:dyDescent="0.3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44743</v>
      </c>
      <c r="U35" s="38" t="s">
        <v>178</v>
      </c>
      <c r="V35" s="119">
        <f>100*VLOOKUP($T35,'Infla Mensual PondENGHO'!$A$3:'Infla Mensual PondENGHO'!$A$3:$BQ$1000000,COLUMN($BM$1),FALSE)</f>
        <v>7.4137194294926712</v>
      </c>
    </row>
    <row r="36" spans="2:22" x14ac:dyDescent="0.3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44774</v>
      </c>
      <c r="U36" s="38" t="s">
        <v>178</v>
      </c>
      <c r="V36" s="119">
        <f>100*VLOOKUP($T36,'Infla Mensual PondENGHO'!$A$3:'Infla Mensual PondENGHO'!$A$3:$BQ$1000000,COLUMN($BM$1),FALSE)</f>
        <v>7.0148358896459095</v>
      </c>
    </row>
    <row r="37" spans="2:22" x14ac:dyDescent="0.3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44805</v>
      </c>
      <c r="U37" s="38" t="s">
        <v>178</v>
      </c>
      <c r="V37" s="119">
        <f>100*VLOOKUP($T37,'Infla Mensual PondENGHO'!$A$3:'Infla Mensual PondENGHO'!$A$3:$BQ$1000000,COLUMN($BM$1),FALSE)</f>
        <v>5.7941444120879204</v>
      </c>
    </row>
    <row r="38" spans="2:22" x14ac:dyDescent="0.3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44835</v>
      </c>
      <c r="U38" s="38" t="s">
        <v>178</v>
      </c>
      <c r="V38" s="119">
        <f>100*VLOOKUP($T38,'Infla Mensual PondENGHO'!$A$3:'Infla Mensual PondENGHO'!$A$3:$BQ$1000000,COLUMN($BM$1),FALSE)</f>
        <v>5.9112725352041817</v>
      </c>
    </row>
    <row r="39" spans="2:22" x14ac:dyDescent="0.3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44866</v>
      </c>
      <c r="U39" s="38" t="s">
        <v>178</v>
      </c>
      <c r="V39" s="119">
        <f>100*VLOOKUP($T39,'Infla Mensual PondENGHO'!$A$3:'Infla Mensual PondENGHO'!$A$3:$BQ$1000000,COLUMN($BM$1),FALSE)</f>
        <v>5.1585923553434165</v>
      </c>
    </row>
    <row r="40" spans="2:22" x14ac:dyDescent="0.3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44896</v>
      </c>
      <c r="U40" s="38" t="s">
        <v>178</v>
      </c>
      <c r="V40" s="119">
        <f>100*VLOOKUP($T40,'Infla Mensual PondENGHO'!$A$3:'Infla Mensual PondENGHO'!$A$3:$BQ$1000000,COLUMN($BM$1),FALSE)</f>
        <v>5.0633268921120189</v>
      </c>
    </row>
    <row r="41" spans="2:22" x14ac:dyDescent="0.3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44927</v>
      </c>
      <c r="U41" s="38" t="s">
        <v>178</v>
      </c>
      <c r="V41" s="119">
        <f>100*VLOOKUP($T41,'Infla Mensual PondENGHO'!$A$3:'Infla Mensual PondENGHO'!$A$3:$BQ$1000000,COLUMN($BM$1),FALSE)</f>
        <v>6.4743914378924794</v>
      </c>
    </row>
    <row r="42" spans="2:22" x14ac:dyDescent="0.3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44958</v>
      </c>
      <c r="U42" s="38" t="s">
        <v>178</v>
      </c>
      <c r="V42" s="119">
        <f>100*VLOOKUP($T42,'Infla Mensual PondENGHO'!$A$3:'Infla Mensual PondENGHO'!$A$3:$BQ$1000000,COLUMN($BM$1),FALSE)</f>
        <v>7.3815179971449929</v>
      </c>
    </row>
    <row r="43" spans="2:22" x14ac:dyDescent="0.3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44986</v>
      </c>
      <c r="U43" s="38" t="s">
        <v>178</v>
      </c>
      <c r="V43" s="119">
        <f>100*VLOOKUP($T43,'Infla Mensual PondENGHO'!$A$3:'Infla Mensual PondENGHO'!$A$3:$BQ$1000000,COLUMN($BM$1),FALSE)</f>
        <v>6.8300058095319249</v>
      </c>
    </row>
    <row r="44" spans="2:22" x14ac:dyDescent="0.3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45017</v>
      </c>
      <c r="U44" s="38" t="s">
        <v>178</v>
      </c>
      <c r="V44" s="119">
        <f>100*VLOOKUP($T44,'Infla Mensual PondENGHO'!$A$3:'Infla Mensual PondENGHO'!$A$3:$BQ$1000000,COLUMN($BM$1),FALSE)</f>
        <v>8.4626924945660154</v>
      </c>
    </row>
    <row r="45" spans="2:22" x14ac:dyDescent="0.3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44652</v>
      </c>
      <c r="U45" s="38" t="s">
        <v>179</v>
      </c>
      <c r="V45" s="119">
        <f>100*VLOOKUP($T45,'Infla Mensual PondENGHO'!$A$3:'Infla Mensual PondENGHO'!$A$3:$BQ$1000000,COLUMN($BM$1),FALSE)</f>
        <v>6.0198810771501243</v>
      </c>
    </row>
    <row r="46" spans="2:22" x14ac:dyDescent="0.3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44682</v>
      </c>
      <c r="U46" s="38" t="s">
        <v>179</v>
      </c>
      <c r="V46" s="119">
        <f>100*VLOOKUP($T46,'Infla Mensual PondENGHO'!$A$3:'Infla Mensual PondENGHO'!$A$3:$BQ$1000000,COLUMN($BM$1),FALSE)</f>
        <v>5.5100648156881205</v>
      </c>
    </row>
    <row r="47" spans="2:22" x14ac:dyDescent="0.3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44713</v>
      </c>
      <c r="U47" s="38" t="s">
        <v>179</v>
      </c>
      <c r="V47" s="119">
        <f>100*VLOOKUP($T47,'Infla Mensual PondENGHO'!$A$3:'Infla Mensual PondENGHO'!$A$3:$BQ$1000000,COLUMN($BM$1),FALSE)</f>
        <v>5.3800120175128807</v>
      </c>
    </row>
    <row r="48" spans="2:22" x14ac:dyDescent="0.3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44743</v>
      </c>
      <c r="U48" s="38" t="s">
        <v>179</v>
      </c>
      <c r="V48" s="119">
        <f>100*VLOOKUP($T48,'Infla Mensual PondENGHO'!$A$3:'Infla Mensual PondENGHO'!$A$3:$BQ$1000000,COLUMN($BM$1),FALSE)</f>
        <v>7.4137194294926712</v>
      </c>
    </row>
    <row r="49" spans="2:22" x14ac:dyDescent="0.3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44774</v>
      </c>
      <c r="U49" s="38" t="s">
        <v>179</v>
      </c>
      <c r="V49" s="119">
        <f>100*VLOOKUP($T49,'Infla Mensual PondENGHO'!$A$3:'Infla Mensual PondENGHO'!$A$3:$BQ$1000000,COLUMN($BM$1),FALSE)</f>
        <v>7.0148358896459095</v>
      </c>
    </row>
    <row r="50" spans="2:22" x14ac:dyDescent="0.3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44805</v>
      </c>
      <c r="U50" s="38" t="s">
        <v>179</v>
      </c>
      <c r="V50" s="119">
        <f>100*VLOOKUP($T50,'Infla Mensual PondENGHO'!$A$3:'Infla Mensual PondENGHO'!$A$3:$BQ$1000000,COLUMN($BM$1),FALSE)</f>
        <v>5.7941444120879204</v>
      </c>
    </row>
    <row r="51" spans="2:22" x14ac:dyDescent="0.3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44835</v>
      </c>
      <c r="U51" s="38" t="s">
        <v>179</v>
      </c>
      <c r="V51" s="119">
        <f>100*VLOOKUP($T51,'Infla Mensual PondENGHO'!$A$3:'Infla Mensual PondENGHO'!$A$3:$BQ$1000000,COLUMN($BM$1),FALSE)</f>
        <v>5.9112725352041817</v>
      </c>
    </row>
    <row r="52" spans="2:22" x14ac:dyDescent="0.3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44866</v>
      </c>
      <c r="U52" s="38" t="s">
        <v>179</v>
      </c>
      <c r="V52" s="119">
        <f>100*VLOOKUP($T52,'Infla Mensual PondENGHO'!$A$3:'Infla Mensual PondENGHO'!$A$3:$BQ$1000000,COLUMN($BM$1),FALSE)</f>
        <v>5.1585923553434165</v>
      </c>
    </row>
    <row r="53" spans="2:22" x14ac:dyDescent="0.3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44896</v>
      </c>
      <c r="U53" s="38" t="s">
        <v>179</v>
      </c>
      <c r="V53" s="119">
        <f>100*VLOOKUP($T53,'Infla Mensual PondENGHO'!$A$3:'Infla Mensual PondENGHO'!$A$3:$BQ$1000000,COLUMN($BM$1),FALSE)</f>
        <v>5.0633268921120189</v>
      </c>
    </row>
    <row r="54" spans="2:22" x14ac:dyDescent="0.3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44927</v>
      </c>
      <c r="U54" s="38" t="s">
        <v>179</v>
      </c>
      <c r="V54" s="119">
        <f>100*VLOOKUP($T54,'Infla Mensual PondENGHO'!$A$3:'Infla Mensual PondENGHO'!$A$3:$BQ$1000000,COLUMN($BM$1),FALSE)</f>
        <v>6.4743914378924794</v>
      </c>
    </row>
    <row r="55" spans="2:22" x14ac:dyDescent="0.3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44958</v>
      </c>
      <c r="U55" s="38" t="s">
        <v>179</v>
      </c>
      <c r="V55" s="119">
        <f>100*VLOOKUP($T55,'Infla Mensual PondENGHO'!$A$3:'Infla Mensual PondENGHO'!$A$3:$BQ$1000000,COLUMN($BM$1),FALSE)</f>
        <v>7.3815179971449929</v>
      </c>
    </row>
    <row r="56" spans="2:22" x14ac:dyDescent="0.3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44986</v>
      </c>
      <c r="U56" s="38" t="s">
        <v>179</v>
      </c>
      <c r="V56" s="119">
        <f>100*VLOOKUP($T56,'Infla Mensual PondENGHO'!$A$3:'Infla Mensual PondENGHO'!$A$3:$BQ$1000000,COLUMN($BM$1),FALSE)</f>
        <v>6.8300058095319249</v>
      </c>
    </row>
    <row r="57" spans="2:22" x14ac:dyDescent="0.3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45017</v>
      </c>
      <c r="U57" s="38" t="s">
        <v>179</v>
      </c>
      <c r="V57" s="119">
        <f>100*VLOOKUP($T57,'Infla Mensual PondENGHO'!$A$3:'Infla Mensual PondENGHO'!$A$3:$BQ$1000000,COLUMN($BM$1),FALSE)</f>
        <v>8.4626924945660154</v>
      </c>
    </row>
    <row r="58" spans="2:22" x14ac:dyDescent="0.3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44652</v>
      </c>
      <c r="U58" s="38" t="s">
        <v>180</v>
      </c>
      <c r="V58" s="119">
        <f>100*VLOOKUP($T58,'Infla Mensual PondENGHO'!$A$3:'Infla Mensual PondENGHO'!$A$3:$BQ$1000000,COLUMN($BM$1),FALSE)</f>
        <v>6.0198810771501243</v>
      </c>
    </row>
    <row r="59" spans="2:22" x14ac:dyDescent="0.3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44682</v>
      </c>
      <c r="U59" s="38" t="s">
        <v>180</v>
      </c>
      <c r="V59" s="119">
        <f>100*VLOOKUP($T59,'Infla Mensual PondENGHO'!$A$3:'Infla Mensual PondENGHO'!$A$3:$BQ$1000000,COLUMN($BM$1),FALSE)</f>
        <v>5.5100648156881205</v>
      </c>
    </row>
    <row r="60" spans="2:22" x14ac:dyDescent="0.3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44713</v>
      </c>
      <c r="U60" s="38" t="s">
        <v>180</v>
      </c>
      <c r="V60" s="119">
        <f>100*VLOOKUP($T60,'Infla Mensual PondENGHO'!$A$3:'Infla Mensual PondENGHO'!$A$3:$BQ$1000000,COLUMN($BM$1),FALSE)</f>
        <v>5.3800120175128807</v>
      </c>
    </row>
    <row r="61" spans="2:22" x14ac:dyDescent="0.3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44743</v>
      </c>
      <c r="U61" s="38" t="s">
        <v>180</v>
      </c>
      <c r="V61" s="119">
        <f>100*VLOOKUP($T61,'Infla Mensual PondENGHO'!$A$3:'Infla Mensual PondENGHO'!$A$3:$BQ$1000000,COLUMN($BM$1),FALSE)</f>
        <v>7.4137194294926712</v>
      </c>
    </row>
    <row r="62" spans="2:22" x14ac:dyDescent="0.3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44774</v>
      </c>
      <c r="U62" s="38" t="s">
        <v>180</v>
      </c>
      <c r="V62" s="119">
        <f>100*VLOOKUP($T62,'Infla Mensual PondENGHO'!$A$3:'Infla Mensual PondENGHO'!$A$3:$BQ$1000000,COLUMN($BM$1),FALSE)</f>
        <v>7.0148358896459095</v>
      </c>
    </row>
    <row r="63" spans="2:22" x14ac:dyDescent="0.3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44805</v>
      </c>
      <c r="U63" s="38" t="s">
        <v>180</v>
      </c>
      <c r="V63" s="119">
        <f>100*VLOOKUP($T63,'Infla Mensual PondENGHO'!$A$3:'Infla Mensual PondENGHO'!$A$3:$BQ$1000000,COLUMN($BM$1),FALSE)</f>
        <v>5.7941444120879204</v>
      </c>
    </row>
    <row r="64" spans="2:22" x14ac:dyDescent="0.3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44835</v>
      </c>
      <c r="U64" s="38" t="s">
        <v>180</v>
      </c>
      <c r="V64" s="119">
        <f>100*VLOOKUP($T64,'Infla Mensual PondENGHO'!$A$3:'Infla Mensual PondENGHO'!$A$3:$BQ$1000000,COLUMN($BM$1),FALSE)</f>
        <v>5.9112725352041817</v>
      </c>
    </row>
    <row r="65" spans="2:22" x14ac:dyDescent="0.3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44866</v>
      </c>
      <c r="U65" s="38" t="s">
        <v>180</v>
      </c>
      <c r="V65" s="119">
        <f>100*VLOOKUP($T65,'Infla Mensual PondENGHO'!$A$3:'Infla Mensual PondENGHO'!$A$3:$BQ$1000000,COLUMN($BM$1),FALSE)</f>
        <v>5.1585923553434165</v>
      </c>
    </row>
    <row r="66" spans="2:22" x14ac:dyDescent="0.3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44896</v>
      </c>
      <c r="U66" s="38" t="s">
        <v>180</v>
      </c>
      <c r="V66" s="119">
        <f>100*VLOOKUP($T66,'Infla Mensual PondENGHO'!$A$3:'Infla Mensual PondENGHO'!$A$3:$BQ$1000000,COLUMN($BM$1),FALSE)</f>
        <v>5.0633268921120189</v>
      </c>
    </row>
    <row r="67" spans="2:22" x14ac:dyDescent="0.3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44927</v>
      </c>
      <c r="U67" s="38" t="s">
        <v>180</v>
      </c>
      <c r="V67" s="119">
        <f>100*VLOOKUP($T67,'Infla Mensual PondENGHO'!$A$3:'Infla Mensual PondENGHO'!$A$3:$BQ$1000000,COLUMN($BM$1),FALSE)</f>
        <v>6.4743914378924794</v>
      </c>
    </row>
    <row r="68" spans="2:22" x14ac:dyDescent="0.3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44958</v>
      </c>
      <c r="U68" s="38" t="s">
        <v>180</v>
      </c>
      <c r="V68" s="119">
        <f>100*VLOOKUP($T68,'Infla Mensual PondENGHO'!$A$3:'Infla Mensual PondENGHO'!$A$3:$BQ$1000000,COLUMN($BM$1),FALSE)</f>
        <v>7.3815179971449929</v>
      </c>
    </row>
    <row r="69" spans="2:22" x14ac:dyDescent="0.3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44986</v>
      </c>
      <c r="U69" s="38" t="s">
        <v>180</v>
      </c>
      <c r="V69" s="119">
        <f>100*VLOOKUP($T69,'Infla Mensual PondENGHO'!$A$3:'Infla Mensual PondENGHO'!$A$3:$BQ$1000000,COLUMN($BM$1),FALSE)</f>
        <v>6.8300058095319249</v>
      </c>
    </row>
    <row r="70" spans="2:22" x14ac:dyDescent="0.3">
      <c r="B70" s="89"/>
      <c r="C70" s="88"/>
      <c r="D70" s="74"/>
      <c r="E70" s="74"/>
      <c r="T70" s="86">
        <f t="shared" si="7"/>
        <v>45017</v>
      </c>
      <c r="U70" s="38" t="s">
        <v>180</v>
      </c>
      <c r="V70" s="119">
        <f>100*VLOOKUP($T70,'Infla Mensual PondENGHO'!$A$3:'Infla Mensual PondENGHO'!$A$3:$BQ$1000000,COLUMN($BM$1),FALSE)</f>
        <v>8.4626924945660154</v>
      </c>
    </row>
    <row r="71" spans="2:22" x14ac:dyDescent="0.3">
      <c r="B71" s="89"/>
      <c r="C71" s="88"/>
      <c r="D71" s="74"/>
      <c r="E71" s="74"/>
    </row>
    <row r="72" spans="2:22" x14ac:dyDescent="0.3">
      <c r="B72" s="89"/>
      <c r="C72" s="88"/>
      <c r="D72" s="74"/>
      <c r="E72" s="74"/>
    </row>
    <row r="73" spans="2:22" x14ac:dyDescent="0.3">
      <c r="B73" s="89"/>
      <c r="C73" s="88"/>
      <c r="D73" s="74"/>
      <c r="E73" s="74"/>
    </row>
    <row r="74" spans="2:22" x14ac:dyDescent="0.3">
      <c r="B74" s="89"/>
      <c r="C74" s="88"/>
      <c r="D74" s="74"/>
      <c r="E74" s="74"/>
    </row>
    <row r="75" spans="2:22" x14ac:dyDescent="0.3">
      <c r="B75" s="89"/>
      <c r="C75" s="88"/>
      <c r="D75" s="74"/>
      <c r="E75" s="74"/>
    </row>
    <row r="76" spans="2:22" x14ac:dyDescent="0.3">
      <c r="B76" s="89"/>
      <c r="C76" s="88"/>
      <c r="D76" s="74"/>
      <c r="E76" s="74"/>
    </row>
    <row r="77" spans="2:22" x14ac:dyDescent="0.3">
      <c r="B77" s="89"/>
      <c r="C77" s="88"/>
      <c r="D77" s="74"/>
      <c r="E77" s="74"/>
    </row>
    <row r="78" spans="2:22" x14ac:dyDescent="0.3">
      <c r="B78" s="86"/>
      <c r="C78" s="74"/>
      <c r="D78" s="74"/>
      <c r="E78" s="74"/>
    </row>
    <row r="79" spans="2:22" x14ac:dyDescent="0.3">
      <c r="B79" s="86"/>
      <c r="C79" s="74"/>
      <c r="D79" s="74"/>
      <c r="E79" s="74"/>
    </row>
    <row r="80" spans="2:22" x14ac:dyDescent="0.3">
      <c r="B80" s="86"/>
      <c r="C80" s="74"/>
      <c r="D80" s="74"/>
      <c r="E80" s="74"/>
    </row>
    <row r="81" spans="2:5" x14ac:dyDescent="0.3">
      <c r="B81" s="86"/>
      <c r="C81" s="74"/>
      <c r="D81" s="74"/>
      <c r="E81" s="74"/>
    </row>
    <row r="82" spans="2:5" x14ac:dyDescent="0.3">
      <c r="B82" s="86"/>
      <c r="C82" s="74"/>
      <c r="D82" s="74"/>
      <c r="E82" s="74"/>
    </row>
    <row r="83" spans="2:5" x14ac:dyDescent="0.3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dimension ref="C4:L18"/>
  <sheetViews>
    <sheetView workbookViewId="0">
      <selection activeCell="O44" sqref="O44"/>
    </sheetView>
  </sheetViews>
  <sheetFormatPr defaultColWidth="11.5546875" defaultRowHeight="19.95" customHeight="1" x14ac:dyDescent="0.3"/>
  <cols>
    <col min="7" max="7" width="36.33203125" customWidth="1"/>
    <col min="10" max="10" width="11.5546875" customWidth="1"/>
  </cols>
  <sheetData>
    <row r="4" spans="5:12" ht="19.95" customHeight="1" x14ac:dyDescent="0.3">
      <c r="G4" s="117" t="s">
        <v>166</v>
      </c>
      <c r="H4" s="117"/>
      <c r="I4" s="117"/>
      <c r="J4" s="117"/>
    </row>
    <row r="5" spans="5:12" ht="19.95" customHeight="1" thickBot="1" x14ac:dyDescent="0.35">
      <c r="E5" s="95"/>
      <c r="F5" s="95"/>
      <c r="G5" s="95"/>
      <c r="H5" s="95"/>
      <c r="I5" s="95"/>
      <c r="J5" s="95"/>
      <c r="K5" s="95"/>
      <c r="L5" s="95"/>
    </row>
    <row r="6" spans="5:12" ht="19.95" customHeight="1" x14ac:dyDescent="0.3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19.95" customHeight="1" x14ac:dyDescent="0.3">
      <c r="E7" s="95"/>
      <c r="F7" s="114">
        <f>+'Para R'!F5</f>
        <v>45017</v>
      </c>
      <c r="G7" s="96" t="str">
        <f>+'Para R'!G5</f>
        <v>20% con menores ingresos</v>
      </c>
      <c r="H7" s="96">
        <f>+'[4]Para R'!H5</f>
        <v>1</v>
      </c>
      <c r="I7" s="97">
        <f>+'Para R'!I5</f>
        <v>8.4626924945660154</v>
      </c>
      <c r="J7" s="97">
        <f>+'Para R'!J5</f>
        <v>109.60611435892859</v>
      </c>
      <c r="K7" s="95"/>
      <c r="L7" s="95"/>
    </row>
    <row r="8" spans="5:12" ht="19.95" customHeight="1" x14ac:dyDescent="0.3">
      <c r="E8" s="95"/>
      <c r="F8" s="115"/>
      <c r="G8" s="101"/>
      <c r="H8" s="101">
        <f>+'Para R'!H6</f>
        <v>2</v>
      </c>
      <c r="I8" s="102">
        <f>+'Para R'!I6</f>
        <v>8.3161536291670224</v>
      </c>
      <c r="J8" s="102">
        <f>+'Para R'!J6</f>
        <v>109.07736093627256</v>
      </c>
      <c r="K8" s="95"/>
      <c r="L8" s="95"/>
    </row>
    <row r="9" spans="5:12" ht="19.95" customHeight="1" x14ac:dyDescent="0.3">
      <c r="E9" s="95"/>
      <c r="F9" s="115"/>
      <c r="G9" s="101"/>
      <c r="H9" s="101">
        <f>+'Para R'!H7</f>
        <v>3</v>
      </c>
      <c r="I9" s="102">
        <f>+'Para R'!I7</f>
        <v>8.2980448983265944</v>
      </c>
      <c r="J9" s="102">
        <f>+'Para R'!J7</f>
        <v>108.95594589813085</v>
      </c>
      <c r="K9" s="95"/>
      <c r="L9" s="95"/>
    </row>
    <row r="10" spans="5:12" ht="19.95" customHeight="1" x14ac:dyDescent="0.3">
      <c r="E10" s="95"/>
      <c r="F10" s="115"/>
      <c r="G10" s="101"/>
      <c r="H10" s="101">
        <f>+'Para R'!H8</f>
        <v>4</v>
      </c>
      <c r="I10" s="102">
        <f>+'Para R'!I8</f>
        <v>8.2212489007530429</v>
      </c>
      <c r="J10" s="102">
        <f>+'Para R'!J8</f>
        <v>108.42959374089473</v>
      </c>
      <c r="K10" s="95"/>
      <c r="L10" s="95"/>
    </row>
    <row r="11" spans="5:12" ht="19.95" customHeight="1" x14ac:dyDescent="0.3">
      <c r="E11" s="95"/>
      <c r="F11" s="116"/>
      <c r="G11" s="98" t="str">
        <f>+'Para R'!G9</f>
        <v>20% con mayores ingresos</v>
      </c>
      <c r="H11" s="98">
        <f>+'Para R'!H9</f>
        <v>5</v>
      </c>
      <c r="I11" s="99">
        <f>+'Para R'!I9</f>
        <v>8.134691914865444</v>
      </c>
      <c r="J11" s="99">
        <f>+'Para R'!J9</f>
        <v>108.23748920257788</v>
      </c>
      <c r="K11" s="95"/>
      <c r="L11" s="95"/>
    </row>
    <row r="12" spans="5:12" ht="19.95" customHeight="1" thickBot="1" x14ac:dyDescent="0.35">
      <c r="E12" s="95"/>
      <c r="F12" s="103"/>
      <c r="G12" s="104" t="str">
        <f>+'Para R'!G11</f>
        <v>Diferencia Q1-Q5</v>
      </c>
      <c r="H12" s="104"/>
      <c r="I12" s="105">
        <f>+'Para R'!I11</f>
        <v>0.32800057970057139</v>
      </c>
      <c r="J12" s="105">
        <f>+'Para R'!J11</f>
        <v>1.368625156350717</v>
      </c>
      <c r="K12" s="95"/>
      <c r="L12" s="95"/>
    </row>
    <row r="13" spans="5:12" ht="19.95" customHeight="1" x14ac:dyDescent="0.3">
      <c r="E13" s="95"/>
      <c r="F13" s="95"/>
      <c r="G13" s="95"/>
      <c r="H13" s="95"/>
      <c r="I13" s="95"/>
      <c r="J13" s="95"/>
      <c r="K13" s="95"/>
      <c r="L13" s="95"/>
    </row>
    <row r="14" spans="5:12" ht="19.95" customHeight="1" x14ac:dyDescent="0.3">
      <c r="E14" s="95"/>
      <c r="F14" s="95"/>
      <c r="G14" s="95"/>
      <c r="H14" s="95"/>
      <c r="I14" s="95"/>
      <c r="J14" s="95"/>
      <c r="K14" s="95"/>
      <c r="L14" s="95"/>
    </row>
    <row r="15" spans="5:12" ht="19.95" customHeight="1" x14ac:dyDescent="0.3">
      <c r="E15" s="95"/>
      <c r="F15" s="95"/>
      <c r="G15" s="95"/>
      <c r="H15" s="95"/>
      <c r="I15" s="95"/>
      <c r="J15" s="95"/>
      <c r="K15" s="95"/>
      <c r="L15" s="95"/>
    </row>
    <row r="16" spans="5:12" ht="19.95" customHeight="1" x14ac:dyDescent="0.3">
      <c r="E16" s="95"/>
      <c r="F16" s="95"/>
      <c r="G16" s="95"/>
      <c r="H16" s="95"/>
      <c r="I16" s="95"/>
      <c r="J16" s="95"/>
      <c r="K16" s="95"/>
      <c r="L16" s="95"/>
    </row>
    <row r="18" spans="3:3" ht="19.95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3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35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35"/>
    <row r="38" spans="1:16" ht="15" thickBot="1" x14ac:dyDescent="0.35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35"/>
    <row r="40" spans="1:16" ht="15" thickBot="1" x14ac:dyDescent="0.35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Osvaldo Martin González Rozada</cp:lastModifiedBy>
  <cp:lastPrinted>2023-03-02T00:01:06Z</cp:lastPrinted>
  <dcterms:created xsi:type="dcterms:W3CDTF">2015-06-05T18:19:34Z</dcterms:created>
  <dcterms:modified xsi:type="dcterms:W3CDTF">2023-05-14T15:13:40Z</dcterms:modified>
</cp:coreProperties>
</file>