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6"/>
  <workbookPr/>
  <mc:AlternateContent xmlns:mc="http://schemas.openxmlformats.org/markup-compatibility/2006">
    <mc:Choice Requires="x15">
      <x15ac:absPath xmlns:x15ac="http://schemas.microsoft.com/office/spreadsheetml/2010/11/ac" url="C:\Users\fiona\Dropbox\MGR\IPC seasonal adjustment\Ponderadores\Tables\"/>
    </mc:Choice>
  </mc:AlternateContent>
  <xr:revisionPtr revIDLastSave="0" documentId="13_ncr:1_{852FF161-2ECA-45A5-8DAD-E5B72C27E5FD}" xr6:coauthVersionLast="47" xr6:coauthVersionMax="47" xr10:uidLastSave="{00000000-0000-0000-0000-000000000000}"/>
  <bookViews>
    <workbookView xWindow="-108" yWindow="-108" windowWidth="30936" windowHeight="18696" tabRatio="733" firstSheet="10" activeTab="10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12" l="1"/>
  <c r="B95" i="12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CI106" i="3" s="1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B106" i="3"/>
  <c r="C106" i="3" s="1"/>
  <c r="A106" i="3" s="1"/>
  <c r="BL106" i="3" s="1"/>
  <c r="CN105" i="9"/>
  <c r="CM105" i="9"/>
  <c r="CL105" i="9"/>
  <c r="CK105" i="9"/>
  <c r="CI105" i="9"/>
  <c r="CB105" i="9"/>
  <c r="CA105" i="9"/>
  <c r="BZ105" i="9"/>
  <c r="BY105" i="9"/>
  <c r="BX105" i="9"/>
  <c r="BW105" i="9"/>
  <c r="BV105" i="9"/>
  <c r="BT105" i="9"/>
  <c r="CX105" i="9" s="1"/>
  <c r="BR105" i="9"/>
  <c r="CV105" i="9" s="1"/>
  <c r="BQ105" i="9"/>
  <c r="CU105" i="9" s="1"/>
  <c r="BJ105" i="9"/>
  <c r="BI105" i="9"/>
  <c r="BH105" i="9"/>
  <c r="BG105" i="9"/>
  <c r="BE105" i="9"/>
  <c r="BD105" i="9"/>
  <c r="CG105" i="9" s="1"/>
  <c r="BC105" i="9"/>
  <c r="CF105" i="9" s="1"/>
  <c r="BB105" i="9"/>
  <c r="CE105" i="9" s="1"/>
  <c r="BA105" i="9"/>
  <c r="CD105" i="9" s="1"/>
  <c r="AZ105" i="9"/>
  <c r="CC105" i="9" s="1"/>
  <c r="CH105" i="9" s="1"/>
  <c r="AY105" i="9"/>
  <c r="AX105" i="9"/>
  <c r="AW105" i="9"/>
  <c r="AV105" i="9"/>
  <c r="AU105" i="9"/>
  <c r="AT105" i="9"/>
  <c r="AS105" i="9"/>
  <c r="AP105" i="9"/>
  <c r="AO105" i="9"/>
  <c r="AN105" i="9"/>
  <c r="BP105" i="9" s="1"/>
  <c r="AM105" i="9"/>
  <c r="BO105" i="9" s="1"/>
  <c r="AL105" i="9"/>
  <c r="BN105" i="9" s="1"/>
  <c r="AK105" i="9"/>
  <c r="BM105" i="9" s="1"/>
  <c r="CQ105" i="9" s="1"/>
  <c r="AJ105" i="9"/>
  <c r="BL105" i="9" s="1"/>
  <c r="CP105" i="9" s="1"/>
  <c r="AI105" i="9"/>
  <c r="BK105" i="9" s="1"/>
  <c r="AH105" i="9"/>
  <c r="AG105" i="9"/>
  <c r="AF105" i="9"/>
  <c r="AE105" i="9"/>
  <c r="W105" i="9"/>
  <c r="AC105" i="9" s="1"/>
  <c r="V105" i="9"/>
  <c r="AB105" i="9" s="1"/>
  <c r="U105" i="9"/>
  <c r="AA105" i="9" s="1"/>
  <c r="T105" i="9"/>
  <c r="Z105" i="9" s="1"/>
  <c r="S105" i="9"/>
  <c r="Y105" i="9" s="1"/>
  <c r="Q105" i="9"/>
  <c r="I105" i="9"/>
  <c r="H105" i="9"/>
  <c r="O105" i="9" s="1"/>
  <c r="G105" i="9"/>
  <c r="N105" i="9" s="1"/>
  <c r="F105" i="9"/>
  <c r="M105" i="9" s="1"/>
  <c r="E105" i="9"/>
  <c r="L105" i="9" s="1"/>
  <c r="D105" i="9"/>
  <c r="AQ105" i="9" s="1"/>
  <c r="C105" i="9"/>
  <c r="B105" i="9"/>
  <c r="A105" i="9"/>
  <c r="CE106" i="2"/>
  <c r="CD106" i="2"/>
  <c r="CC106" i="2"/>
  <c r="CB106" i="2"/>
  <c r="CA106" i="2"/>
  <c r="BZ106" i="2"/>
  <c r="BY106" i="2"/>
  <c r="BX106" i="2"/>
  <c r="BW106" i="2"/>
  <c r="BV106" i="2"/>
  <c r="BU106" i="2"/>
  <c r="BT106" i="2"/>
  <c r="BS106" i="2"/>
  <c r="BR106" i="2"/>
  <c r="BQ106" i="2"/>
  <c r="BP106" i="2"/>
  <c r="BO106" i="2"/>
  <c r="BN106" i="2"/>
  <c r="BM106" i="2"/>
  <c r="BK106" i="2"/>
  <c r="BJ106" i="2"/>
  <c r="BI106" i="2"/>
  <c r="BH106" i="2"/>
  <c r="BG106" i="2"/>
  <c r="BF106" i="2"/>
  <c r="BE106" i="2"/>
  <c r="BD106" i="2"/>
  <c r="BC106" i="2"/>
  <c r="BB106" i="2"/>
  <c r="BA106" i="2"/>
  <c r="AZ106" i="2"/>
  <c r="AY106" i="2"/>
  <c r="AX106" i="2"/>
  <c r="AW106" i="2"/>
  <c r="AV106" i="2"/>
  <c r="AU106" i="2"/>
  <c r="AT106" i="2"/>
  <c r="AS106" i="2"/>
  <c r="AR106" i="2"/>
  <c r="AQ106" i="2"/>
  <c r="AP106" i="2"/>
  <c r="AO106" i="2"/>
  <c r="AN106" i="2"/>
  <c r="AM106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DD106" i="2" s="1"/>
  <c r="N106" i="2"/>
  <c r="DC106" i="2" s="1"/>
  <c r="M106" i="2"/>
  <c r="DB106" i="2" s="1"/>
  <c r="L106" i="2"/>
  <c r="DA106" i="2" s="1"/>
  <c r="K106" i="2"/>
  <c r="CZ106" i="2" s="1"/>
  <c r="J106" i="2"/>
  <c r="CY106" i="2" s="1"/>
  <c r="I106" i="2"/>
  <c r="CX106" i="2" s="1"/>
  <c r="H106" i="2"/>
  <c r="CW106" i="2" s="1"/>
  <c r="G106" i="2"/>
  <c r="CV106" i="2" s="1"/>
  <c r="F106" i="2"/>
  <c r="CU106" i="2" s="1"/>
  <c r="E106" i="2"/>
  <c r="CT106" i="2" s="1"/>
  <c r="D106" i="2"/>
  <c r="CS106" i="2" s="1"/>
  <c r="B106" i="2"/>
  <c r="C106" i="2" s="1"/>
  <c r="A106" i="2" s="1"/>
  <c r="BL106" i="2" s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N105" i="10" s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W105" i="10" s="1"/>
  <c r="AC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AK105" i="10" s="1"/>
  <c r="BM105" i="10" s="1"/>
  <c r="I104" i="1"/>
  <c r="AJ105" i="10" s="1"/>
  <c r="BL105" i="10" s="1"/>
  <c r="H104" i="1"/>
  <c r="AI105" i="10" s="1"/>
  <c r="BK105" i="10" s="1"/>
  <c r="G104" i="1"/>
  <c r="AH105" i="10" s="1"/>
  <c r="BJ105" i="10" s="1"/>
  <c r="F104" i="1"/>
  <c r="AG105" i="10" s="1"/>
  <c r="BI105" i="10" s="1"/>
  <c r="E104" i="1"/>
  <c r="AF105" i="10" s="1"/>
  <c r="BH105" i="10" s="1"/>
  <c r="D104" i="1"/>
  <c r="S105" i="10" s="1"/>
  <c r="Y105" i="10" s="1"/>
  <c r="C104" i="1"/>
  <c r="C105" i="10" s="1"/>
  <c r="B104" i="1"/>
  <c r="A104" i="1"/>
  <c r="CE105" i="10"/>
  <c r="BT105" i="10"/>
  <c r="BR105" i="10"/>
  <c r="BQ105" i="10"/>
  <c r="BP105" i="10"/>
  <c r="BN105" i="10"/>
  <c r="BD105" i="10"/>
  <c r="CG105" i="10" s="1"/>
  <c r="BC105" i="10"/>
  <c r="CF105" i="10" s="1"/>
  <c r="BB105" i="10"/>
  <c r="BA105" i="10"/>
  <c r="CD105" i="10" s="1"/>
  <c r="AZ105" i="10"/>
  <c r="CC105" i="10" s="1"/>
  <c r="AY105" i="10"/>
  <c r="CB105" i="10" s="1"/>
  <c r="AX105" i="10"/>
  <c r="CA105" i="10" s="1"/>
  <c r="AW105" i="10"/>
  <c r="BZ105" i="10" s="1"/>
  <c r="AV105" i="10"/>
  <c r="BY105" i="10" s="1"/>
  <c r="AU105" i="10"/>
  <c r="BX105" i="10" s="1"/>
  <c r="AT105" i="10"/>
  <c r="BW105" i="10" s="1"/>
  <c r="AS105" i="10"/>
  <c r="BV105" i="10" s="1"/>
  <c r="AP105" i="10"/>
  <c r="AO105" i="10"/>
  <c r="AN105" i="10"/>
  <c r="AM105" i="10"/>
  <c r="BO105" i="10" s="1"/>
  <c r="AL105" i="10"/>
  <c r="V105" i="10"/>
  <c r="AB105" i="10" s="1"/>
  <c r="U105" i="10"/>
  <c r="AA105" i="10" s="1"/>
  <c r="T105" i="10"/>
  <c r="Z105" i="10" s="1"/>
  <c r="Q105" i="10"/>
  <c r="I105" i="10"/>
  <c r="F105" i="10"/>
  <c r="M105" i="10" s="1"/>
  <c r="E105" i="10"/>
  <c r="L105" i="10" s="1"/>
  <c r="D105" i="10"/>
  <c r="AQ105" i="10" s="1"/>
  <c r="B105" i="10"/>
  <c r="A105" i="10"/>
  <c r="DO105" i="10" s="1"/>
  <c r="BD104" i="10"/>
  <c r="BA104" i="10"/>
  <c r="AX104" i="10"/>
  <c r="AW104" i="10"/>
  <c r="AM104" i="10"/>
  <c r="AL104" i="10"/>
  <c r="AK104" i="10"/>
  <c r="AJ104" i="10"/>
  <c r="AI104" i="10"/>
  <c r="AH104" i="10"/>
  <c r="V104" i="10"/>
  <c r="H104" i="10"/>
  <c r="CF105" i="3"/>
  <c r="B105" i="3"/>
  <c r="C105" i="3" s="1"/>
  <c r="A105" i="3" s="1"/>
  <c r="BL105" i="3" s="1"/>
  <c r="AZ104" i="9"/>
  <c r="AY104" i="9"/>
  <c r="AW104" i="9"/>
  <c r="AV104" i="9"/>
  <c r="AI104" i="9"/>
  <c r="AH104" i="9"/>
  <c r="AG104" i="9"/>
  <c r="AF104" i="9"/>
  <c r="AE104" i="9"/>
  <c r="W104" i="9"/>
  <c r="B105" i="2"/>
  <c r="C105" i="2" s="1"/>
  <c r="A105" i="2" s="1"/>
  <c r="BL105" i="2" s="1"/>
  <c r="CD103" i="1"/>
  <c r="I104" i="10" s="1"/>
  <c r="CC103" i="1"/>
  <c r="CB103" i="1"/>
  <c r="CA103" i="1"/>
  <c r="BZ103" i="1"/>
  <c r="CA105" i="2" s="1"/>
  <c r="BY103" i="1"/>
  <c r="BZ105" i="2" s="1"/>
  <c r="BX103" i="1"/>
  <c r="BW103" i="1"/>
  <c r="BV103" i="1"/>
  <c r="BU103" i="1"/>
  <c r="BT103" i="1"/>
  <c r="BS103" i="1"/>
  <c r="BR103" i="1"/>
  <c r="BQ103" i="1"/>
  <c r="BP103" i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AZ104" i="10" s="1"/>
  <c r="BF103" i="1"/>
  <c r="AY104" i="10" s="1"/>
  <c r="BE103" i="1"/>
  <c r="AX104" i="9" s="1"/>
  <c r="BD103" i="1"/>
  <c r="BC103" i="1"/>
  <c r="AV104" i="10" s="1"/>
  <c r="BB103" i="1"/>
  <c r="AU104" i="9" s="1"/>
  <c r="BA103" i="1"/>
  <c r="AZ103" i="1"/>
  <c r="AY103" i="1"/>
  <c r="AX103" i="1"/>
  <c r="AX105" i="2" s="1"/>
  <c r="AW103" i="1"/>
  <c r="AV103" i="1"/>
  <c r="AU103" i="1"/>
  <c r="AT103" i="1"/>
  <c r="AT105" i="2" s="1"/>
  <c r="AS103" i="1"/>
  <c r="AS105" i="2" s="1"/>
  <c r="AR103" i="1"/>
  <c r="AQ103" i="1"/>
  <c r="AQ105" i="2" s="1"/>
  <c r="AP103" i="1"/>
  <c r="AP105" i="2" s="1"/>
  <c r="AO103" i="1"/>
  <c r="AN103" i="1"/>
  <c r="AM103" i="1"/>
  <c r="AL103" i="1"/>
  <c r="AK103" i="1"/>
  <c r="AJ103" i="1"/>
  <c r="AI103" i="1"/>
  <c r="AI105" i="2" s="1"/>
  <c r="AH103" i="1"/>
  <c r="AH105" i="2" s="1"/>
  <c r="AG103" i="1"/>
  <c r="AF103" i="1"/>
  <c r="AE103" i="1"/>
  <c r="AD103" i="1"/>
  <c r="AD105" i="2" s="1"/>
  <c r="AC103" i="1"/>
  <c r="AC105" i="2" s="1"/>
  <c r="AB103" i="1"/>
  <c r="U104" i="9" s="1"/>
  <c r="AA103" i="1"/>
  <c r="AA105" i="2" s="1"/>
  <c r="Z103" i="1"/>
  <c r="Z105" i="2" s="1"/>
  <c r="Y103" i="1"/>
  <c r="X103" i="1"/>
  <c r="W103" i="1"/>
  <c r="V103" i="1"/>
  <c r="U103" i="1"/>
  <c r="T103" i="1"/>
  <c r="S103" i="1"/>
  <c r="R103" i="1"/>
  <c r="R105" i="2" s="1"/>
  <c r="Q103" i="1"/>
  <c r="Q105" i="2" s="1"/>
  <c r="P103" i="1"/>
  <c r="O103" i="1"/>
  <c r="AP104" i="10" s="1"/>
  <c r="N103" i="1"/>
  <c r="AO104" i="10" s="1"/>
  <c r="M103" i="1"/>
  <c r="AN104" i="10" s="1"/>
  <c r="L103" i="1"/>
  <c r="K103" i="1"/>
  <c r="AL104" i="9" s="1"/>
  <c r="J103" i="1"/>
  <c r="AK104" i="9" s="1"/>
  <c r="I103" i="1"/>
  <c r="H103" i="1"/>
  <c r="G103" i="1"/>
  <c r="F103" i="1"/>
  <c r="E103" i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W104" i="2" s="1"/>
  <c r="V102" i="1"/>
  <c r="V104" i="2" s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G104" i="2" s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H98" i="10" s="1"/>
  <c r="BO97" i="1"/>
  <c r="G98" i="9" s="1"/>
  <c r="BN97" i="1"/>
  <c r="BM97" i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V98" i="9" s="1"/>
  <c r="AM97" i="1"/>
  <c r="AL97" i="1"/>
  <c r="AK97" i="1"/>
  <c r="AJ97" i="1"/>
  <c r="AI97" i="1"/>
  <c r="AH97" i="1"/>
  <c r="AG97" i="1"/>
  <c r="AF97" i="1"/>
  <c r="AE97" i="1"/>
  <c r="AD97" i="1"/>
  <c r="AC97" i="1"/>
  <c r="AB97" i="1"/>
  <c r="U98" i="9" s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CK106" i="3" l="1"/>
  <c r="CJ106" i="3"/>
  <c r="ED105" i="10"/>
  <c r="EE105" i="10" s="1"/>
  <c r="BS105" i="9"/>
  <c r="CW105" i="9" s="1"/>
  <c r="CO105" i="9"/>
  <c r="CR105" i="9"/>
  <c r="CS105" i="9"/>
  <c r="CT105" i="9"/>
  <c r="K105" i="9"/>
  <c r="P105" i="9" s="1"/>
  <c r="DM105" i="10"/>
  <c r="O105" i="10"/>
  <c r="BE105" i="10"/>
  <c r="CI105" i="10"/>
  <c r="AE105" i="10"/>
  <c r="BG105" i="10" s="1"/>
  <c r="CH105" i="10"/>
  <c r="DF105" i="10" s="1"/>
  <c r="BS105" i="10"/>
  <c r="CU105" i="10" s="1"/>
  <c r="DE105" i="10"/>
  <c r="CO105" i="10"/>
  <c r="CM105" i="10"/>
  <c r="CP105" i="10"/>
  <c r="DU105" i="10" s="1"/>
  <c r="CR105" i="10"/>
  <c r="CS105" i="10"/>
  <c r="CT105" i="10"/>
  <c r="CN105" i="10"/>
  <c r="DI105" i="10"/>
  <c r="K105" i="10"/>
  <c r="P105" i="10" s="1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CX105" i="2" s="1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AB104" i="9" s="1"/>
  <c r="G104" i="10"/>
  <c r="BC104" i="10"/>
  <c r="N104" i="9"/>
  <c r="J105" i="2"/>
  <c r="CY105" i="2" s="1"/>
  <c r="H104" i="9"/>
  <c r="AM104" i="9"/>
  <c r="T104" i="10"/>
  <c r="AS104" i="10"/>
  <c r="AK105" i="2"/>
  <c r="K105" i="2"/>
  <c r="I104" i="9"/>
  <c r="Q104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AC104" i="9"/>
  <c r="D105" i="2"/>
  <c r="CS105" i="2" s="1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CZ103" i="2" s="1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CI103" i="9"/>
  <c r="BE102" i="9"/>
  <c r="CA103" i="9" s="1"/>
  <c r="CI102" i="9"/>
  <c r="L103" i="2"/>
  <c r="AB103" i="2"/>
  <c r="AR103" i="2"/>
  <c r="BH103" i="2"/>
  <c r="BY103" i="2"/>
  <c r="AO102" i="9"/>
  <c r="BD102" i="10"/>
  <c r="M103" i="2"/>
  <c r="DB103" i="2" s="1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CT103" i="2" s="1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CW103" i="2" s="1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DO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T99" i="9"/>
  <c r="Q100" i="2"/>
  <c r="AG100" i="2"/>
  <c r="AW100" i="2"/>
  <c r="BN100" i="2"/>
  <c r="CD100" i="2"/>
  <c r="S99" i="10"/>
  <c r="AP99" i="10"/>
  <c r="AM100" i="2"/>
  <c r="AP100" i="2"/>
  <c r="AQ100" i="2"/>
  <c r="AJ99" i="10"/>
  <c r="AC100" i="2"/>
  <c r="AD100" i="2"/>
  <c r="BE99" i="10"/>
  <c r="A98" i="10"/>
  <c r="B88" i="12" s="1"/>
  <c r="S100" i="2"/>
  <c r="AI100" i="2"/>
  <c r="AY100" i="2"/>
  <c r="BP100" i="2"/>
  <c r="U99" i="10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U99" i="10"/>
  <c r="G100" i="2"/>
  <c r="AH99" i="10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I96" i="9" s="1"/>
  <c r="Q97" i="9" s="1"/>
  <c r="CC95" i="1"/>
  <c r="CD98" i="2" s="1"/>
  <c r="CB95" i="1"/>
  <c r="CC98" i="2" s="1"/>
  <c r="CA95" i="1"/>
  <c r="CB98" i="2" s="1"/>
  <c r="BZ95" i="1"/>
  <c r="CA98" i="2" s="1"/>
  <c r="BY95" i="1"/>
  <c r="BZ98" i="2" s="1"/>
  <c r="BX95" i="1"/>
  <c r="BY98" i="2" s="1"/>
  <c r="BW95" i="1"/>
  <c r="BX98" i="2" s="1"/>
  <c r="BV95" i="1"/>
  <c r="BW98" i="2" s="1"/>
  <c r="BU95" i="1"/>
  <c r="BV98" i="2" s="1"/>
  <c r="BT95" i="1"/>
  <c r="BU98" i="2" s="1"/>
  <c r="BS95" i="1"/>
  <c r="BT98" i="2" s="1"/>
  <c r="BR95" i="1"/>
  <c r="BS98" i="2" s="1"/>
  <c r="BQ95" i="1"/>
  <c r="BR98" i="2" s="1"/>
  <c r="BP95" i="1"/>
  <c r="H96" i="9" s="1"/>
  <c r="BO95" i="1"/>
  <c r="G96" i="9" s="1"/>
  <c r="BN95" i="1"/>
  <c r="F96" i="9" s="1"/>
  <c r="BM95" i="1"/>
  <c r="E96" i="9" s="1"/>
  <c r="BL95" i="1"/>
  <c r="BM98" i="2" s="1"/>
  <c r="BK95" i="1"/>
  <c r="BK98" i="2" s="1"/>
  <c r="BJ95" i="1"/>
  <c r="BJ98" i="2" s="1"/>
  <c r="BI95" i="1"/>
  <c r="BI98" i="2" s="1"/>
  <c r="BH95" i="1"/>
  <c r="BH98" i="2" s="1"/>
  <c r="BG95" i="1"/>
  <c r="BG98" i="2" s="1"/>
  <c r="BF95" i="1"/>
  <c r="BF98" i="2" s="1"/>
  <c r="BE95" i="1"/>
  <c r="BE98" i="2" s="1"/>
  <c r="BD95" i="1"/>
  <c r="BC95" i="1"/>
  <c r="BC98" i="2" s="1"/>
  <c r="BB95" i="1"/>
  <c r="BB98" i="2" s="1"/>
  <c r="BA95" i="1"/>
  <c r="BA98" i="2" s="1"/>
  <c r="AZ95" i="1"/>
  <c r="AZ98" i="2" s="1"/>
  <c r="AY95" i="1"/>
  <c r="AY98" i="2" s="1"/>
  <c r="AX95" i="1"/>
  <c r="AX98" i="2" s="1"/>
  <c r="AW95" i="1"/>
  <c r="AW98" i="2" s="1"/>
  <c r="AV95" i="1"/>
  <c r="AV98" i="2" s="1"/>
  <c r="AU95" i="1"/>
  <c r="AU98" i="2" s="1"/>
  <c r="AT95" i="1"/>
  <c r="AT98" i="2" s="1"/>
  <c r="AS95" i="1"/>
  <c r="AS98" i="2" s="1"/>
  <c r="AR95" i="1"/>
  <c r="AR98" i="2" s="1"/>
  <c r="AQ95" i="1"/>
  <c r="AQ98" i="2" s="1"/>
  <c r="AP95" i="1"/>
  <c r="AP98" i="2" s="1"/>
  <c r="AO95" i="1"/>
  <c r="AO98" i="2" s="1"/>
  <c r="AN95" i="1"/>
  <c r="AM95" i="1"/>
  <c r="AM98" i="2" s="1"/>
  <c r="AL95" i="1"/>
  <c r="AL98" i="2" s="1"/>
  <c r="AK95" i="1"/>
  <c r="AK98" i="2" s="1"/>
  <c r="AJ95" i="1"/>
  <c r="AJ98" i="2" s="1"/>
  <c r="AI95" i="1"/>
  <c r="AI98" i="2" s="1"/>
  <c r="AH95" i="1"/>
  <c r="AH98" i="2" s="1"/>
  <c r="AG95" i="1"/>
  <c r="AG98" i="2" s="1"/>
  <c r="AF95" i="1"/>
  <c r="AF98" i="2" s="1"/>
  <c r="AE95" i="1"/>
  <c r="AE98" i="2" s="1"/>
  <c r="AD95" i="1"/>
  <c r="AD98" i="2" s="1"/>
  <c r="AC95" i="1"/>
  <c r="AC98" i="2" s="1"/>
  <c r="AB95" i="1"/>
  <c r="AB98" i="2" s="1"/>
  <c r="AA95" i="1"/>
  <c r="AA98" i="2" s="1"/>
  <c r="Z95" i="1"/>
  <c r="Y95" i="1"/>
  <c r="Y98" i="2" s="1"/>
  <c r="X95" i="1"/>
  <c r="X98" i="2" s="1"/>
  <c r="W95" i="1"/>
  <c r="W98" i="2" s="1"/>
  <c r="V95" i="1"/>
  <c r="V98" i="2" s="1"/>
  <c r="U95" i="1"/>
  <c r="U98" i="2" s="1"/>
  <c r="T95" i="1"/>
  <c r="T98" i="2" s="1"/>
  <c r="S95" i="1"/>
  <c r="S98" i="2" s="1"/>
  <c r="R95" i="1"/>
  <c r="R98" i="2" s="1"/>
  <c r="Q95" i="1"/>
  <c r="Q98" i="2" s="1"/>
  <c r="P95" i="1"/>
  <c r="T96" i="9" s="1"/>
  <c r="O95" i="1"/>
  <c r="O98" i="2" s="1"/>
  <c r="N95" i="1"/>
  <c r="AO96" i="10" s="1"/>
  <c r="M95" i="1"/>
  <c r="AN96" i="9" s="1"/>
  <c r="L95" i="1"/>
  <c r="AM96" i="9" s="1"/>
  <c r="K95" i="1"/>
  <c r="K98" i="2" s="1"/>
  <c r="J95" i="1"/>
  <c r="J98" i="2" s="1"/>
  <c r="I95" i="1"/>
  <c r="I98" i="2" s="1"/>
  <c r="CX98" i="2" s="1"/>
  <c r="H95" i="1"/>
  <c r="H98" i="2" s="1"/>
  <c r="G95" i="1"/>
  <c r="F95" i="1"/>
  <c r="F98" i="2" s="1"/>
  <c r="E95" i="1"/>
  <c r="E98" i="2" s="1"/>
  <c r="D95" i="1"/>
  <c r="D98" i="2" s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I95" i="10" s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H95" i="10" s="1"/>
  <c r="BO94" i="1"/>
  <c r="G95" i="10" s="1"/>
  <c r="BN94" i="1"/>
  <c r="F95" i="10" s="1"/>
  <c r="BM94" i="1"/>
  <c r="E95" i="10" s="1"/>
  <c r="BL94" i="1"/>
  <c r="BK94" i="1"/>
  <c r="BD95" i="9" s="1"/>
  <c r="BJ94" i="1"/>
  <c r="BC95" i="10" s="1"/>
  <c r="BI94" i="1"/>
  <c r="BB95" i="10" s="1"/>
  <c r="BH94" i="1"/>
  <c r="BA95" i="10" s="1"/>
  <c r="BG94" i="1"/>
  <c r="AZ95" i="10" s="1"/>
  <c r="BF94" i="1"/>
  <c r="AY95" i="10" s="1"/>
  <c r="BE94" i="1"/>
  <c r="AX95" i="10" s="1"/>
  <c r="BD94" i="1"/>
  <c r="AW95" i="10" s="1"/>
  <c r="BC94" i="1"/>
  <c r="AV95" i="10" s="1"/>
  <c r="BB94" i="1"/>
  <c r="AU95" i="10" s="1"/>
  <c r="BA94" i="1"/>
  <c r="AT95" i="10" s="1"/>
  <c r="AZ94" i="1"/>
  <c r="AS95" i="9" s="1"/>
  <c r="AY94" i="1"/>
  <c r="AX94" i="1"/>
  <c r="AW94" i="1"/>
  <c r="AV94" i="1"/>
  <c r="AU94" i="1"/>
  <c r="AT94" i="1"/>
  <c r="AS94" i="1"/>
  <c r="AR94" i="1"/>
  <c r="AQ94" i="1"/>
  <c r="AP94" i="1"/>
  <c r="AO94" i="1"/>
  <c r="AN94" i="1"/>
  <c r="V95" i="9" s="1"/>
  <c r="AM94" i="1"/>
  <c r="AL94" i="1"/>
  <c r="AK94" i="1"/>
  <c r="AJ94" i="1"/>
  <c r="AI94" i="1"/>
  <c r="AH94" i="1"/>
  <c r="AG94" i="1"/>
  <c r="AF94" i="1"/>
  <c r="AE94" i="1"/>
  <c r="AD94" i="1"/>
  <c r="AC94" i="1"/>
  <c r="AB94" i="1"/>
  <c r="U95" i="9" s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AM95" i="10" s="1"/>
  <c r="K94" i="1"/>
  <c r="AL95" i="10" s="1"/>
  <c r="J94" i="1"/>
  <c r="AK95" i="10" s="1"/>
  <c r="I94" i="1"/>
  <c r="AJ95" i="10" s="1"/>
  <c r="H94" i="1"/>
  <c r="AI95" i="10" s="1"/>
  <c r="G94" i="1"/>
  <c r="AH95" i="10" s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I94" i="10" s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G94" i="9" s="1"/>
  <c r="BN93" i="1"/>
  <c r="F94" i="10" s="1"/>
  <c r="BM93" i="1"/>
  <c r="E94" i="9" s="1"/>
  <c r="BL93" i="1"/>
  <c r="D94" i="9" s="1"/>
  <c r="BK93" i="1"/>
  <c r="BJ93" i="1"/>
  <c r="BI93" i="1"/>
  <c r="BH93" i="1"/>
  <c r="BG93" i="1"/>
  <c r="BF93" i="1"/>
  <c r="BE93" i="1"/>
  <c r="BD93" i="1"/>
  <c r="BC93" i="1"/>
  <c r="AV94" i="9" s="1"/>
  <c r="BB93" i="1"/>
  <c r="AU94" i="9" s="1"/>
  <c r="BA93" i="1"/>
  <c r="AT94" i="9" s="1"/>
  <c r="AZ93" i="1"/>
  <c r="AS94" i="9" s="1"/>
  <c r="AY93" i="1"/>
  <c r="AX93" i="1"/>
  <c r="AW93" i="1"/>
  <c r="AV93" i="1"/>
  <c r="AU93" i="1"/>
  <c r="AT93" i="1"/>
  <c r="AS93" i="1"/>
  <c r="AR93" i="1"/>
  <c r="AQ93" i="1"/>
  <c r="AP93" i="1"/>
  <c r="AO93" i="1"/>
  <c r="AN93" i="1"/>
  <c r="V94" i="9" s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T94" i="9" s="1"/>
  <c r="O93" i="1"/>
  <c r="N93" i="1"/>
  <c r="AO94" i="10" s="1"/>
  <c r="M93" i="1"/>
  <c r="AN94" i="10" s="1"/>
  <c r="L93" i="1"/>
  <c r="AM94" i="10" s="1"/>
  <c r="K93" i="1"/>
  <c r="AL94" i="10" s="1"/>
  <c r="J93" i="1"/>
  <c r="AK94" i="10" s="1"/>
  <c r="I93" i="1"/>
  <c r="AJ94" i="10" s="1"/>
  <c r="H93" i="1"/>
  <c r="G93" i="1"/>
  <c r="F93" i="1"/>
  <c r="E93" i="1"/>
  <c r="AF94" i="9" s="1"/>
  <c r="D93" i="1"/>
  <c r="AE94" i="9" s="1"/>
  <c r="C93" i="1"/>
  <c r="C94" i="9" s="1"/>
  <c r="B93" i="1"/>
  <c r="B94" i="9" s="1"/>
  <c r="A93" i="1"/>
  <c r="A94" i="9" s="1"/>
  <c r="DK105" i="10" l="1"/>
  <c r="DJ105" i="10"/>
  <c r="DZ105" i="10" s="1"/>
  <c r="DH105" i="10"/>
  <c r="DX105" i="10" s="1"/>
  <c r="CQ105" i="10"/>
  <c r="DV105" i="10"/>
  <c r="DY105" i="10"/>
  <c r="CK105" i="10"/>
  <c r="CV105" i="10"/>
  <c r="EA105" i="10" s="1"/>
  <c r="CL105" i="10"/>
  <c r="CZ105" i="10"/>
  <c r="DC105" i="10"/>
  <c r="DS105" i="10" s="1"/>
  <c r="DB105" i="10"/>
  <c r="DR105" i="10" s="1"/>
  <c r="DA105" i="10"/>
  <c r="DG105" i="10"/>
  <c r="DW105" i="10" s="1"/>
  <c r="DD105" i="10"/>
  <c r="DT105" i="10" s="1"/>
  <c r="CV102" i="2"/>
  <c r="DD105" i="2"/>
  <c r="CW105" i="2"/>
  <c r="CS103" i="2"/>
  <c r="Z104" i="9"/>
  <c r="CT105" i="2"/>
  <c r="BR103" i="9"/>
  <c r="CV103" i="9" s="1"/>
  <c r="CU103" i="2"/>
  <c r="AA104" i="9"/>
  <c r="CZ105" i="2"/>
  <c r="CV105" i="2"/>
  <c r="CW104" i="2"/>
  <c r="DC105" i="2"/>
  <c r="CU105" i="2"/>
  <c r="DA105" i="2"/>
  <c r="M97" i="9"/>
  <c r="BT104" i="9"/>
  <c r="DO100" i="10"/>
  <c r="P103" i="9"/>
  <c r="L104" i="9"/>
  <c r="O104" i="9"/>
  <c r="CI104" i="9"/>
  <c r="BE104" i="9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O103" i="9" s="1"/>
  <c r="CP103" i="9"/>
  <c r="CQ103" i="9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CS103" i="9" s="1"/>
  <c r="M102" i="9"/>
  <c r="BY103" i="9"/>
  <c r="CC103" i="9"/>
  <c r="CR103" i="9" s="1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CU102" i="9" s="1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N97" i="9"/>
  <c r="O97" i="9"/>
  <c r="CY98" i="2"/>
  <c r="CZ98" i="2"/>
  <c r="BQ98" i="2"/>
  <c r="DD98" i="2"/>
  <c r="N98" i="2"/>
  <c r="DC98" i="2" s="1"/>
  <c r="AQ97" i="9"/>
  <c r="BP98" i="9" s="1"/>
  <c r="P98" i="2"/>
  <c r="BP98" i="2"/>
  <c r="BN98" i="2"/>
  <c r="AL97" i="2"/>
  <c r="AQ97" i="10"/>
  <c r="CI97" i="9"/>
  <c r="G97" i="2"/>
  <c r="AN97" i="2"/>
  <c r="BD97" i="2"/>
  <c r="CE98" i="2"/>
  <c r="N97" i="2"/>
  <c r="AD97" i="2"/>
  <c r="AT97" i="2"/>
  <c r="CA97" i="2"/>
  <c r="BO98" i="2"/>
  <c r="G98" i="2"/>
  <c r="CV98" i="2" s="1"/>
  <c r="BD98" i="2"/>
  <c r="CW98" i="2" s="1"/>
  <c r="M98" i="2"/>
  <c r="DB98" i="2" s="1"/>
  <c r="AP97" i="2"/>
  <c r="BF97" i="2"/>
  <c r="L98" i="2"/>
  <c r="DA98" i="2" s="1"/>
  <c r="J97" i="2"/>
  <c r="Z97" i="2"/>
  <c r="Z97" i="9"/>
  <c r="Z98" i="2"/>
  <c r="CS98" i="2"/>
  <c r="L97" i="9"/>
  <c r="BE97" i="10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BE96" i="9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A97" i="9" s="1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C97" i="9" s="1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AG96" i="10"/>
  <c r="AY96" i="10"/>
  <c r="BQ97" i="2"/>
  <c r="AG96" i="9"/>
  <c r="AY96" i="9"/>
  <c r="F96" i="10"/>
  <c r="AH96" i="10"/>
  <c r="AZ96" i="10"/>
  <c r="AH96" i="9"/>
  <c r="AZ96" i="9"/>
  <c r="G96" i="10"/>
  <c r="AI96" i="10"/>
  <c r="BA96" i="10"/>
  <c r="Q96" i="2"/>
  <c r="D96" i="9"/>
  <c r="K97" i="9" s="1"/>
  <c r="AI96" i="9"/>
  <c r="BA96" i="9"/>
  <c r="H96" i="10"/>
  <c r="AJ96" i="10"/>
  <c r="BB96" i="10"/>
  <c r="AJ96" i="9"/>
  <c r="BB96" i="9"/>
  <c r="I96" i="10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AO95" i="10"/>
  <c r="AZ96" i="2"/>
  <c r="E96" i="2"/>
  <c r="U96" i="2"/>
  <c r="AK96" i="2"/>
  <c r="BA96" i="2"/>
  <c r="BR96" i="2"/>
  <c r="C95" i="9"/>
  <c r="AF95" i="9"/>
  <c r="U95" i="10"/>
  <c r="AP95" i="10"/>
  <c r="D96" i="2"/>
  <c r="F96" i="2"/>
  <c r="V96" i="2"/>
  <c r="AL96" i="2"/>
  <c r="BB96" i="2"/>
  <c r="BS96" i="2"/>
  <c r="D95" i="9"/>
  <c r="AQ95" i="9" s="1"/>
  <c r="AG95" i="9"/>
  <c r="V95" i="10"/>
  <c r="AS95" i="10"/>
  <c r="F94" i="9"/>
  <c r="G96" i="2"/>
  <c r="W96" i="2"/>
  <c r="AM96" i="2"/>
  <c r="BT96" i="2"/>
  <c r="E95" i="9"/>
  <c r="AH95" i="9"/>
  <c r="AZ95" i="9"/>
  <c r="D95" i="10"/>
  <c r="W95" i="10"/>
  <c r="AB95" i="9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Q96" i="9" s="1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E95" i="2" s="1"/>
  <c r="CC92" i="1"/>
  <c r="CD95" i="2" s="1"/>
  <c r="CB92" i="1"/>
  <c r="CC95" i="2" s="1"/>
  <c r="CA92" i="1"/>
  <c r="CB95" i="2" s="1"/>
  <c r="BZ92" i="1"/>
  <c r="CA95" i="2" s="1"/>
  <c r="BY92" i="1"/>
  <c r="BZ95" i="2" s="1"/>
  <c r="BX92" i="1"/>
  <c r="BY95" i="2" s="1"/>
  <c r="BW92" i="1"/>
  <c r="BX95" i="2" s="1"/>
  <c r="BV92" i="1"/>
  <c r="BW95" i="2" s="1"/>
  <c r="BU92" i="1"/>
  <c r="BV95" i="2" s="1"/>
  <c r="BT92" i="1"/>
  <c r="BU95" i="2" s="1"/>
  <c r="BS92" i="1"/>
  <c r="BT95" i="2" s="1"/>
  <c r="BR92" i="1"/>
  <c r="BS95" i="2" s="1"/>
  <c r="BQ92" i="1"/>
  <c r="BR95" i="2" s="1"/>
  <c r="BP92" i="1"/>
  <c r="H93" i="9" s="1"/>
  <c r="BO92" i="1"/>
  <c r="BP95" i="2" s="1"/>
  <c r="BN92" i="1"/>
  <c r="BO95" i="2" s="1"/>
  <c r="BM92" i="1"/>
  <c r="BN95" i="2" s="1"/>
  <c r="BL92" i="1"/>
  <c r="BM95" i="2" s="1"/>
  <c r="BK92" i="1"/>
  <c r="BK95" i="2" s="1"/>
  <c r="BJ92" i="1"/>
  <c r="BJ95" i="2" s="1"/>
  <c r="BI92" i="1"/>
  <c r="BI95" i="2" s="1"/>
  <c r="BH92" i="1"/>
  <c r="BH95" i="2" s="1"/>
  <c r="BG92" i="1"/>
  <c r="BG95" i="2" s="1"/>
  <c r="BF92" i="1"/>
  <c r="BF95" i="2" s="1"/>
  <c r="BE92" i="1"/>
  <c r="BD92" i="1"/>
  <c r="BD95" i="2" s="1"/>
  <c r="BC92" i="1"/>
  <c r="AV93" i="10" s="1"/>
  <c r="BB92" i="1"/>
  <c r="AU93" i="10" s="1"/>
  <c r="BA92" i="1"/>
  <c r="AT93" i="10" s="1"/>
  <c r="AZ92" i="1"/>
  <c r="AS93" i="9" s="1"/>
  <c r="AY92" i="1"/>
  <c r="AY95" i="2" s="1"/>
  <c r="AX92" i="1"/>
  <c r="AX95" i="2" s="1"/>
  <c r="AW92" i="1"/>
  <c r="AW95" i="2" s="1"/>
  <c r="AV92" i="1"/>
  <c r="AV95" i="2" s="1"/>
  <c r="AU92" i="1"/>
  <c r="AU95" i="2" s="1"/>
  <c r="AT92" i="1"/>
  <c r="AT95" i="2" s="1"/>
  <c r="AS92" i="1"/>
  <c r="AS95" i="2" s="1"/>
  <c r="AR92" i="1"/>
  <c r="AR95" i="2" s="1"/>
  <c r="AQ92" i="1"/>
  <c r="AQ95" i="2" s="1"/>
  <c r="AP92" i="1"/>
  <c r="AP95" i="2" s="1"/>
  <c r="AO92" i="1"/>
  <c r="AO95" i="2" s="1"/>
  <c r="AN92" i="1"/>
  <c r="V93" i="10" s="1"/>
  <c r="AM92" i="1"/>
  <c r="AM95" i="2" s="1"/>
  <c r="AL92" i="1"/>
  <c r="AL95" i="2" s="1"/>
  <c r="AK92" i="1"/>
  <c r="AK95" i="2" s="1"/>
  <c r="AJ92" i="1"/>
  <c r="AJ95" i="2" s="1"/>
  <c r="AI92" i="1"/>
  <c r="AI95" i="2" s="1"/>
  <c r="AH92" i="1"/>
  <c r="AH95" i="2" s="1"/>
  <c r="AG92" i="1"/>
  <c r="AG95" i="2" s="1"/>
  <c r="AF92" i="1"/>
  <c r="AF95" i="2" s="1"/>
  <c r="AE92" i="1"/>
  <c r="AE95" i="2" s="1"/>
  <c r="AD92" i="1"/>
  <c r="AD95" i="2" s="1"/>
  <c r="AC92" i="1"/>
  <c r="AC95" i="2" s="1"/>
  <c r="AB92" i="1"/>
  <c r="U93" i="10" s="1"/>
  <c r="AA92" i="1"/>
  <c r="AA95" i="2" s="1"/>
  <c r="Z92" i="1"/>
  <c r="Z95" i="2" s="1"/>
  <c r="Y92" i="1"/>
  <c r="Y95" i="2" s="1"/>
  <c r="X92" i="1"/>
  <c r="X95" i="2" s="1"/>
  <c r="W92" i="1"/>
  <c r="W95" i="2" s="1"/>
  <c r="V92" i="1"/>
  <c r="V95" i="2" s="1"/>
  <c r="U92" i="1"/>
  <c r="U95" i="2" s="1"/>
  <c r="T92" i="1"/>
  <c r="T95" i="2" s="1"/>
  <c r="S92" i="1"/>
  <c r="S95" i="2" s="1"/>
  <c r="R92" i="1"/>
  <c r="R95" i="2" s="1"/>
  <c r="Q92" i="1"/>
  <c r="Q95" i="2" s="1"/>
  <c r="P92" i="1"/>
  <c r="T93" i="9" s="1"/>
  <c r="O92" i="1"/>
  <c r="AP93" i="9" s="1"/>
  <c r="N92" i="1"/>
  <c r="N95" i="2" s="1"/>
  <c r="M92" i="1"/>
  <c r="M95" i="2" s="1"/>
  <c r="L92" i="1"/>
  <c r="L95" i="2" s="1"/>
  <c r="K92" i="1"/>
  <c r="K95" i="2" s="1"/>
  <c r="J92" i="1"/>
  <c r="J95" i="2" s="1"/>
  <c r="I92" i="1"/>
  <c r="I95" i="2" s="1"/>
  <c r="H92" i="1"/>
  <c r="H95" i="2" s="1"/>
  <c r="G92" i="1"/>
  <c r="G95" i="2" s="1"/>
  <c r="F92" i="1"/>
  <c r="F95" i="2" s="1"/>
  <c r="E92" i="1"/>
  <c r="AF93" i="9" s="1"/>
  <c r="D92" i="1"/>
  <c r="S93" i="9" s="1"/>
  <c r="C92" i="1"/>
  <c r="C93" i="9" s="1"/>
  <c r="B92" i="1"/>
  <c r="B93" i="9" s="1"/>
  <c r="A92" i="1"/>
  <c r="A93" i="9" s="1"/>
  <c r="DQ105" i="10" l="1"/>
  <c r="DL105" i="10"/>
  <c r="CW105" i="10"/>
  <c r="EB105" i="10" s="1"/>
  <c r="DP105" i="10"/>
  <c r="CT103" i="9"/>
  <c r="CL103" i="9"/>
  <c r="CX104" i="9"/>
  <c r="CM103" i="9"/>
  <c r="BO104" i="9"/>
  <c r="BW104" i="9"/>
  <c r="BQ104" i="9"/>
  <c r="CU104" i="9" s="1"/>
  <c r="CV102" i="9"/>
  <c r="BR104" i="9"/>
  <c r="BL104" i="9"/>
  <c r="BP104" i="9"/>
  <c r="CT104" i="9" s="1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CO104" i="9" s="1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3" i="9"/>
  <c r="BS103" i="9"/>
  <c r="CW103" i="9" s="1"/>
  <c r="CU103" i="9"/>
  <c r="CK102" i="9"/>
  <c r="BS102" i="9"/>
  <c r="CW102" i="9" s="1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CK101" i="9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P97" i="9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DC95" i="2"/>
  <c r="CV97" i="2"/>
  <c r="L96" i="9"/>
  <c r="O96" i="9"/>
  <c r="Y97" i="9"/>
  <c r="CB97" i="9"/>
  <c r="BY97" i="9"/>
  <c r="CD97" i="9"/>
  <c r="CA97" i="9"/>
  <c r="BT97" i="9"/>
  <c r="CX97" i="9" s="1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CV95" i="2" s="1"/>
  <c r="CY95" i="2"/>
  <c r="DC96" i="2"/>
  <c r="BM95" i="9"/>
  <c r="AQ95" i="10"/>
  <c r="BI95" i="9"/>
  <c r="CZ95" i="2"/>
  <c r="DB95" i="2"/>
  <c r="CI94" i="9"/>
  <c r="D95" i="2"/>
  <c r="BE94" i="10"/>
  <c r="P95" i="2"/>
  <c r="O95" i="2"/>
  <c r="DD95" i="2" s="1"/>
  <c r="CW95" i="2"/>
  <c r="BB95" i="2"/>
  <c r="CU95" i="2" s="1"/>
  <c r="E95" i="2"/>
  <c r="BQ95" i="2"/>
  <c r="BA95" i="2"/>
  <c r="B84" i="12"/>
  <c r="DO94" i="10"/>
  <c r="DA95" i="2"/>
  <c r="AX93" i="9"/>
  <c r="BE95" i="2"/>
  <c r="CX95" i="2" s="1"/>
  <c r="AZ95" i="2"/>
  <c r="BE94" i="9"/>
  <c r="BV96" i="9" s="1"/>
  <c r="W93" i="9"/>
  <c r="AC94" i="9" s="1"/>
  <c r="AT93" i="9"/>
  <c r="AU93" i="9"/>
  <c r="AV93" i="9"/>
  <c r="A93" i="10"/>
  <c r="B83" i="12" s="1"/>
  <c r="B93" i="10"/>
  <c r="W93" i="10"/>
  <c r="BE93" i="9"/>
  <c r="BV95" i="9" s="1"/>
  <c r="C93" i="10"/>
  <c r="AE93" i="10"/>
  <c r="AW93" i="10"/>
  <c r="AE93" i="9"/>
  <c r="AW93" i="9"/>
  <c r="D93" i="10"/>
  <c r="AQ93" i="10" s="1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L104" i="9" l="1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I105" i="3" s="1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Q90" i="9" s="1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BQ94" i="2"/>
  <c r="BF94" i="2"/>
  <c r="I93" i="2"/>
  <c r="AO93" i="2"/>
  <c r="BV93" i="2"/>
  <c r="AZ94" i="2"/>
  <c r="AP94" i="2"/>
  <c r="BD94" i="2"/>
  <c r="BB94" i="2"/>
  <c r="D94" i="2"/>
  <c r="G94" i="2"/>
  <c r="CV94" i="2" s="1"/>
  <c r="J94" i="2"/>
  <c r="X94" i="2"/>
  <c r="F94" i="2"/>
  <c r="BB92" i="9"/>
  <c r="BI94" i="2"/>
  <c r="BA94" i="2"/>
  <c r="AN94" i="2"/>
  <c r="E94" i="2"/>
  <c r="BD92" i="10"/>
  <c r="BK94" i="2"/>
  <c r="O94" i="2"/>
  <c r="N94" i="2"/>
  <c r="DC94" i="2" s="1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CA104" i="10" s="1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Y104" i="10" s="1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AA104" i="10" s="1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E91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C103" i="10" s="1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C102" i="10" s="1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M90" i="9" s="1"/>
  <c r="AG90" i="9"/>
  <c r="AY90" i="9"/>
  <c r="AY90" i="10"/>
  <c r="BA90" i="2"/>
  <c r="G90" i="9"/>
  <c r="AH90" i="9"/>
  <c r="AZ90" i="9"/>
  <c r="A89" i="10"/>
  <c r="AQ88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A100" i="10" s="1"/>
  <c r="AP88" i="10"/>
  <c r="E88" i="9"/>
  <c r="AG88" i="9"/>
  <c r="AY88" i="9"/>
  <c r="V88" i="10"/>
  <c r="AB100" i="10" s="1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BL104" i="10" l="1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ED104" i="10"/>
  <c r="EE104" i="10" s="1"/>
  <c r="CK105" i="3"/>
  <c r="CJ105" i="3"/>
  <c r="BH104" i="10"/>
  <c r="BS104" i="10" s="1"/>
  <c r="CV104" i="10" s="1"/>
  <c r="BT104" i="10"/>
  <c r="K104" i="10"/>
  <c r="DM104" i="10"/>
  <c r="O104" i="10"/>
  <c r="CI104" i="10"/>
  <c r="L103" i="10"/>
  <c r="BI104" i="10"/>
  <c r="CI104" i="3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ED103" i="10"/>
  <c r="EE103" i="10" s="1"/>
  <c r="CJ104" i="3"/>
  <c r="CK104" i="3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CA102" i="10" l="1"/>
  <c r="CD102" i="10"/>
  <c r="CG102" i="10"/>
  <c r="CH104" i="10"/>
  <c r="DG104" i="10" s="1"/>
  <c r="BY102" i="10"/>
  <c r="DC104" i="10"/>
  <c r="CZ104" i="10"/>
  <c r="DI104" i="10"/>
  <c r="DE104" i="10"/>
  <c r="DJ104" i="10"/>
  <c r="DH104" i="10"/>
  <c r="DD104" i="10"/>
  <c r="DT104" i="10" s="1"/>
  <c r="DK104" i="10"/>
  <c r="EA104" i="10" s="1"/>
  <c r="CR104" i="10"/>
  <c r="DF104" i="10"/>
  <c r="CT104" i="10"/>
  <c r="DY104" i="10" s="1"/>
  <c r="CU104" i="10"/>
  <c r="CM104" i="10"/>
  <c r="DB104" i="10"/>
  <c r="DR104" i="10" s="1"/>
  <c r="CS104" i="10"/>
  <c r="CN104" i="10"/>
  <c r="CP104" i="10"/>
  <c r="CO104" i="10"/>
  <c r="CL104" i="10"/>
  <c r="CQ104" i="10"/>
  <c r="P104" i="10"/>
  <c r="DA104" i="10"/>
  <c r="CK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CM102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DZ104" i="10" l="1"/>
  <c r="CK103" i="10"/>
  <c r="DW104" i="10"/>
  <c r="CW104" i="10"/>
  <c r="DP104" i="10"/>
  <c r="CQ102" i="10"/>
  <c r="CR102" i="10"/>
  <c r="DV104" i="10"/>
  <c r="CT102" i="10"/>
  <c r="DQ104" i="10"/>
  <c r="CL102" i="10"/>
  <c r="CU102" i="10"/>
  <c r="DU104" i="10"/>
  <c r="DL104" i="10"/>
  <c r="CU93" i="9"/>
  <c r="DS104" i="10"/>
  <c r="DX104" i="10"/>
  <c r="DB103" i="10"/>
  <c r="DK103" i="10"/>
  <c r="CT103" i="10"/>
  <c r="CV103" i="10"/>
  <c r="EA103" i="10" s="1"/>
  <c r="CL103" i="10"/>
  <c r="DQ103" i="10" s="1"/>
  <c r="CP103" i="10"/>
  <c r="CM103" i="10"/>
  <c r="DR103" i="10" s="1"/>
  <c r="DE103" i="10"/>
  <c r="DG103" i="10"/>
  <c r="CZ103" i="10"/>
  <c r="DJ103" i="10"/>
  <c r="DD103" i="10"/>
  <c r="DT103" i="10" s="1"/>
  <c r="DC103" i="10"/>
  <c r="DS103" i="10" s="1"/>
  <c r="DI103" i="10"/>
  <c r="CU103" i="10"/>
  <c r="CS103" i="10"/>
  <c r="DX103" i="10" s="1"/>
  <c r="DF103" i="10"/>
  <c r="DA103" i="10"/>
  <c r="CN103" i="10"/>
  <c r="CQ103" i="10"/>
  <c r="DV103" i="10" s="1"/>
  <c r="CR103" i="10"/>
  <c r="CV102" i="10"/>
  <c r="CO102" i="10"/>
  <c r="CP102" i="10"/>
  <c r="CN102" i="10"/>
  <c r="CK102" i="10"/>
  <c r="CH102" i="10"/>
  <c r="DF102" i="10"/>
  <c r="DV102" i="10" s="1"/>
  <c r="DB102" i="10"/>
  <c r="DR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EB104" i="10" l="1"/>
  <c r="DA100" i="10"/>
  <c r="DQ100" i="10" s="1"/>
  <c r="DB100" i="10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DR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3" i="10" l="1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CO99" i="10"/>
  <c r="CQ99" i="10"/>
  <c r="CM99" i="10"/>
  <c r="CS99" i="10"/>
  <c r="CN99" i="10"/>
  <c r="CT99" i="10"/>
  <c r="CR99" i="10"/>
  <c r="CV99" i="10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CL99" i="10"/>
  <c r="CP99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K99" i="10" l="1"/>
  <c r="CK98" i="10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W99" i="10"/>
  <c r="CN97" i="10"/>
  <c r="CU98" i="10"/>
  <c r="DZ98" i="10" s="1"/>
  <c r="DT98" i="10"/>
  <c r="DU99" i="10"/>
  <c r="DD99" i="10"/>
  <c r="DT99" i="10" s="1"/>
  <c r="DC99" i="10"/>
  <c r="DS99" i="10" s="1"/>
  <c r="DJ99" i="10"/>
  <c r="DZ99" i="10" s="1"/>
  <c r="DA99" i="10"/>
  <c r="DQ99" i="10" s="1"/>
  <c r="DH99" i="10"/>
  <c r="DX99" i="10" s="1"/>
  <c r="DG99" i="10"/>
  <c r="DW99" i="10" s="1"/>
  <c r="DI99" i="10"/>
  <c r="DY99" i="10" s="1"/>
  <c r="DF99" i="10"/>
  <c r="DV99" i="10" s="1"/>
  <c r="CZ99" i="10"/>
  <c r="DK99" i="10"/>
  <c r="EA99" i="10" s="1"/>
  <c r="DB99" i="10"/>
  <c r="DR99" i="10" s="1"/>
  <c r="DL98" i="10"/>
  <c r="DP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A97" i="10" l="1"/>
  <c r="DQ97" i="10" s="1"/>
  <c r="DH97" i="10"/>
  <c r="DX97" i="10" s="1"/>
  <c r="CZ97" i="10"/>
  <c r="DB97" i="10"/>
  <c r="DK97" i="10"/>
  <c r="DC97" i="10"/>
  <c r="DS97" i="10" s="1"/>
  <c r="DI97" i="10"/>
  <c r="DY97" i="10" s="1"/>
  <c r="DF97" i="10"/>
  <c r="DE97" i="10"/>
  <c r="DU97" i="10" s="1"/>
  <c r="DL99" i="10"/>
  <c r="EB99" i="10" s="1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EA97" i="10"/>
  <c r="CW98" i="10"/>
  <c r="EB98" i="10" s="1"/>
  <c r="DD97" i="10"/>
  <c r="DT97" i="10" s="1"/>
  <c r="CN96" i="10"/>
  <c r="DR97" i="10"/>
  <c r="CW97" i="10"/>
  <c r="DP97" i="10"/>
  <c r="DV97" i="10"/>
  <c r="DK96" i="10"/>
  <c r="EA96" i="10" s="1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DU96" i="10" l="1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EB96" i="10" s="1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5" i="10" l="1"/>
  <c r="CR93" i="10"/>
  <c r="CO93" i="10"/>
  <c r="M91" i="10"/>
  <c r="L91" i="10"/>
  <c r="Y81" i="9"/>
  <c r="CI82" i="2"/>
  <c r="CK82" i="2" s="1"/>
  <c r="DA93" i="10"/>
  <c r="M92" i="10"/>
  <c r="DG93" i="10"/>
  <c r="DW93" i="10" s="1"/>
  <c r="CQ93" i="10"/>
  <c r="CM93" i="10"/>
  <c r="CK93" i="10"/>
  <c r="CU93" i="10"/>
  <c r="DZ93" i="10" s="1"/>
  <c r="DQ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T93" i="10" s="1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BP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V93" i="10" l="1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U91" i="10"/>
  <c r="CH81" i="9"/>
  <c r="CW81" i="9" s="1"/>
  <c r="CP80" i="9"/>
  <c r="B9" i="2"/>
  <c r="A8" i="2"/>
  <c r="B10" i="3"/>
  <c r="A9" i="3"/>
  <c r="CL91" i="10" l="1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Q91" i="10" s="1"/>
  <c r="DK91" i="10"/>
  <c r="EA91" i="10" s="1"/>
  <c r="DC92" i="10"/>
  <c r="DF91" i="10"/>
  <c r="DV91" i="10" s="1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U91" i="10" s="1"/>
  <c r="DI91" i="10"/>
  <c r="DJ91" i="10"/>
  <c r="DZ91" i="10" s="1"/>
  <c r="B10" i="2"/>
  <c r="A9" i="2"/>
  <c r="A10" i="3"/>
  <c r="B11" i="3"/>
  <c r="DY91" i="10" l="1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H7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K90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AA90" i="10" l="1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CU79" i="9" s="1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N79" i="9" l="1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DX89" i="10" s="1"/>
  <c r="CR89" i="10"/>
  <c r="DW89" i="10" s="1"/>
  <c r="DE89" i="10"/>
  <c r="CM90" i="10"/>
  <c r="CK90" i="10"/>
  <c r="CO90" i="10"/>
  <c r="CS90" i="10"/>
  <c r="CN89" i="10"/>
  <c r="CN90" i="10"/>
  <c r="DS90" i="10" s="1"/>
  <c r="CT90" i="10"/>
  <c r="DI90" i="10"/>
  <c r="DJ90" i="10"/>
  <c r="DZ90" i="10" s="1"/>
  <c r="DF90" i="10"/>
  <c r="CZ90" i="10"/>
  <c r="DB90" i="10"/>
  <c r="DR90" i="10" s="1"/>
  <c r="DE90" i="10"/>
  <c r="CM89" i="10"/>
  <c r="DR89" i="10" s="1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T89" i="10" l="1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X87" i="10" s="1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DZ81" i="10" s="1"/>
  <c r="CO81" i="10"/>
  <c r="CM81" i="10"/>
  <c r="CK81" i="10"/>
  <c r="CL81" i="10"/>
  <c r="CS81" i="10"/>
  <c r="CT81" i="10"/>
  <c r="CR81" i="10"/>
  <c r="DW81" i="10" s="1"/>
  <c r="CN81" i="10"/>
  <c r="DS81" i="10" s="1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EA81" i="10" l="1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B18" i="15"/>
  <c r="C17" i="15"/>
  <c r="D17" i="15" s="1"/>
  <c r="T64" i="12"/>
  <c r="Z16" i="12"/>
  <c r="Y16" i="12"/>
  <c r="T39" i="12"/>
  <c r="BL28" i="2"/>
  <c r="T28" i="1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 l="1"/>
  <c r="CF89" i="1" l="1"/>
  <c r="CF90" i="1"/>
  <c r="CF92" i="1"/>
  <c r="CF93" i="1"/>
  <c r="CF85" i="1"/>
  <c r="CF81" i="1"/>
  <c r="CF83" i="1"/>
  <c r="CF87" i="1"/>
  <c r="CF86" i="1"/>
  <c r="CF88" i="1"/>
  <c r="CF91" i="1"/>
  <c r="CF75" i="1" l="1"/>
  <c r="CF77" i="1"/>
  <c r="CF82" i="1"/>
  <c r="CF76" i="1"/>
  <c r="CG79" i="2" l="1"/>
  <c r="CG78" i="2"/>
  <c r="CG84" i="2"/>
  <c r="CG85" i="2"/>
  <c r="CF84" i="1"/>
  <c r="CF79" i="1"/>
  <c r="CF78" i="1"/>
  <c r="CF80" i="1"/>
  <c r="CG80" i="2" l="1"/>
  <c r="CG82" i="2"/>
  <c r="CG83" i="2"/>
  <c r="CG81" i="2"/>
  <c r="CF9" i="1" l="1"/>
  <c r="CF16" i="1"/>
  <c r="CF17" i="1"/>
  <c r="CF2" i="1"/>
  <c r="CF6" i="1"/>
  <c r="CF4" i="1"/>
  <c r="CF11" i="1"/>
  <c r="CF13" i="1"/>
  <c r="CF3" i="1"/>
  <c r="CF8" i="1"/>
  <c r="CF12" i="1"/>
  <c r="CF7" i="1"/>
  <c r="CG4" i="1" l="1"/>
  <c r="CG6" i="2"/>
  <c r="CG14" i="2"/>
  <c r="CG12" i="1"/>
  <c r="CG6" i="1"/>
  <c r="CG19" i="2"/>
  <c r="CG17" i="1"/>
  <c r="CG9" i="1"/>
  <c r="CG11" i="2"/>
  <c r="CG13" i="1"/>
  <c r="CG15" i="2"/>
  <c r="CG9" i="2"/>
  <c r="CG7" i="1"/>
  <c r="CG5" i="2"/>
  <c r="CG3" i="1"/>
  <c r="CG2" i="1"/>
  <c r="CG102" i="1"/>
  <c r="CG99" i="1"/>
  <c r="CG101" i="1"/>
  <c r="CG100" i="1"/>
  <c r="CG98" i="1"/>
  <c r="CG96" i="1"/>
  <c r="CG97" i="1"/>
  <c r="CG94" i="1"/>
  <c r="CG95" i="1"/>
  <c r="CG91" i="1"/>
  <c r="CG86" i="1"/>
  <c r="CG90" i="1"/>
  <c r="CG88" i="1"/>
  <c r="CG83" i="1"/>
  <c r="CG93" i="1"/>
  <c r="CG85" i="1"/>
  <c r="CG87" i="1"/>
  <c r="CG81" i="1"/>
  <c r="CG89" i="1"/>
  <c r="CG92" i="1"/>
  <c r="CG77" i="1"/>
  <c r="CG76" i="1"/>
  <c r="CG82" i="1"/>
  <c r="CG75" i="1"/>
  <c r="CG78" i="1"/>
  <c r="CG84" i="1"/>
  <c r="CG80" i="1"/>
  <c r="CG79" i="1"/>
  <c r="CG16" i="1"/>
  <c r="CG10" i="2"/>
  <c r="CG8" i="1"/>
  <c r="CG11" i="1"/>
  <c r="CF10" i="1" l="1"/>
  <c r="CF5" i="1"/>
  <c r="CF47" i="1"/>
  <c r="CF35" i="1"/>
  <c r="CF15" i="1"/>
  <c r="CF34" i="1"/>
  <c r="CF44" i="1"/>
  <c r="CF33" i="1"/>
  <c r="CF20" i="1"/>
  <c r="CF14" i="1"/>
  <c r="CF45" i="1"/>
  <c r="CF23" i="1"/>
  <c r="CF19" i="1"/>
  <c r="CF46" i="1"/>
  <c r="CF18" i="1"/>
  <c r="CF37" i="1"/>
  <c r="CF36" i="1"/>
  <c r="CF32" i="1"/>
  <c r="CF42" i="1"/>
  <c r="CF39" i="1"/>
  <c r="CF25" i="1"/>
  <c r="CF24" i="1"/>
  <c r="CF27" i="1"/>
  <c r="CF30" i="1"/>
  <c r="CF28" i="1"/>
  <c r="CF41" i="1"/>
  <c r="CF43" i="1"/>
  <c r="CF22" i="1"/>
  <c r="CF26" i="1"/>
  <c r="CF29" i="1"/>
  <c r="CF21" i="1"/>
  <c r="CF38" i="1"/>
  <c r="CF31" i="1"/>
  <c r="CF40" i="1"/>
  <c r="CF48" i="1"/>
  <c r="CG44" i="1" l="1"/>
  <c r="CG46" i="2"/>
  <c r="CG49" i="2"/>
  <c r="CG47" i="1"/>
  <c r="CG38" i="2"/>
  <c r="CG36" i="1"/>
  <c r="CG23" i="1"/>
  <c r="CG25" i="2"/>
  <c r="CG10" i="1"/>
  <c r="CG12" i="2"/>
  <c r="CG13" i="2"/>
  <c r="CG45" i="1"/>
  <c r="CG47" i="2"/>
  <c r="CG23" i="2"/>
  <c r="CG21" i="1"/>
  <c r="CG42" i="1"/>
  <c r="CG44" i="2"/>
  <c r="CG37" i="1"/>
  <c r="CG39" i="2"/>
  <c r="CG48" i="2"/>
  <c r="CG46" i="1"/>
  <c r="CG32" i="1"/>
  <c r="CG34" i="2"/>
  <c r="CG14" i="1"/>
  <c r="CG16" i="2"/>
  <c r="CG15" i="1"/>
  <c r="CG17" i="2"/>
  <c r="CG18" i="2"/>
  <c r="CG28" i="2"/>
  <c r="CG26" i="1"/>
  <c r="CG43" i="1"/>
  <c r="CG45" i="2"/>
  <c r="CG43" i="2"/>
  <c r="CG41" i="1"/>
  <c r="CG35" i="1"/>
  <c r="CG37" i="2"/>
  <c r="CG40" i="1"/>
  <c r="CG42" i="2"/>
  <c r="CG36" i="2"/>
  <c r="CG34" i="1"/>
  <c r="CG41" i="2"/>
  <c r="CG39" i="1"/>
  <c r="CG19" i="1"/>
  <c r="CG21" i="2"/>
  <c r="CG7" i="2"/>
  <c r="CG5" i="1"/>
  <c r="CG8" i="2"/>
  <c r="CG29" i="1"/>
  <c r="CG31" i="2"/>
  <c r="CG48" i="1"/>
  <c r="CG50" i="2"/>
  <c r="CG33" i="2"/>
  <c r="CG31" i="1"/>
  <c r="CG32" i="2"/>
  <c r="CG30" i="1"/>
  <c r="CG26" i="2"/>
  <c r="CG24" i="1"/>
  <c r="CG18" i="1"/>
  <c r="CG20" i="2"/>
  <c r="CG22" i="2"/>
  <c r="CG20" i="1"/>
  <c r="CG28" i="1"/>
  <c r="CG30" i="2"/>
  <c r="CG24" i="2"/>
  <c r="CG22" i="1"/>
  <c r="CG29" i="2"/>
  <c r="CG27" i="1"/>
  <c r="CG25" i="1"/>
  <c r="CG27" i="2"/>
  <c r="CG33" i="1"/>
  <c r="CG35" i="2"/>
  <c r="CG38" i="1"/>
  <c r="CG40" i="2"/>
  <c r="CF49" i="1"/>
  <c r="CG49" i="1" l="1"/>
  <c r="CG51" i="2"/>
  <c r="CF50" i="1"/>
  <c r="CG52" i="2" l="1"/>
  <c r="CG50" i="1"/>
  <c r="CF51" i="1"/>
  <c r="CG53" i="2" l="1"/>
  <c r="CG51" i="1"/>
  <c r="CF52" i="1"/>
  <c r="CG52" i="1" l="1"/>
  <c r="CG54" i="2"/>
  <c r="CF53" i="1"/>
  <c r="CG53" i="1" l="1"/>
  <c r="CG55" i="2"/>
  <c r="CF54" i="1"/>
  <c r="CG54" i="1" l="1"/>
  <c r="CG56" i="2"/>
  <c r="CF55" i="1"/>
  <c r="CG55" i="1" l="1"/>
  <c r="CG57" i="2"/>
  <c r="CF56" i="1"/>
  <c r="CG56" i="1" l="1"/>
  <c r="CG58" i="2"/>
  <c r="CF57" i="1"/>
  <c r="CG57" i="1" l="1"/>
  <c r="CG59" i="2"/>
  <c r="CF58" i="1"/>
  <c r="CG58" i="1" l="1"/>
  <c r="CG60" i="2"/>
  <c r="CF59" i="1"/>
  <c r="CG59" i="1" l="1"/>
  <c r="CG61" i="2"/>
  <c r="CF60" i="1"/>
  <c r="CG62" i="2" l="1"/>
  <c r="CG60" i="1"/>
  <c r="CF61" i="1"/>
  <c r="CG61" i="1" l="1"/>
  <c r="CG63" i="2"/>
  <c r="CF62" i="1"/>
  <c r="CG64" i="2" l="1"/>
  <c r="CG62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7" i="1" l="1"/>
  <c r="CG69" i="2"/>
  <c r="CF68" i="1"/>
  <c r="CG70" i="2" l="1"/>
  <c r="CG68" i="1"/>
  <c r="CF69" i="1"/>
  <c r="CG69" i="1" l="1"/>
  <c r="CG71" i="2"/>
  <c r="CF70" i="1"/>
  <c r="CG72" i="2" l="1"/>
  <c r="CG70" i="1"/>
  <c r="CF71" i="1"/>
  <c r="CG71" i="1" l="1"/>
  <c r="CG73" i="2"/>
  <c r="CF72" i="1"/>
  <c r="CG74" i="2" l="1"/>
  <c r="CG72" i="1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<sst xmlns="http://schemas.openxmlformats.org/spreadsheetml/2006/main" count="832" uniqueCount="182">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</sst>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0" fontId="4" fillId="0" borderId="11" xfId="0" applyFont="1" applyBorder="1"/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2"/>
                <c:pt idx="0">
                  <c:v>Restaurantes y hoteles</c:v>
                </c:pt>
                <c:pt idx="1">
                  <c:v>Salud</c:v>
                </c:pt>
                <c:pt idx="2">
                  <c:v>Bienes y servicios varios</c:v>
                </c:pt>
                <c:pt idx="3">
                  <c:v>Bienes y servicios varios</c:v>
                </c:pt>
                <c:pt idx="4">
                  <c:v>Educación</c:v>
                </c:pt>
                <c:pt idx="5">
                  <c:v>Transporte</c:v>
                </c:pt>
                <c:pt idx="6">
                  <c:v>Equipamiento y mantenimiento del hogar</c:v>
                </c:pt>
                <c:pt idx="7">
                  <c:v>Recreación y cultura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>
                  <c:v>-0.1576397141502415</c:v>
                </c:pt>
                <c:pt idx="1">
                  <c:v>-0.1035331825404289</c:v>
                </c:pt>
                <c:pt idx="2">
                  <c:v>-4.1457917688055221E-2</c:v>
                </c:pt>
                <c:pt idx="3">
                  <c:v>-4.1457917688055221E-2</c:v>
                </c:pt>
                <c:pt idx="4">
                  <c:v>-3.59687762735744E-2</c:v>
                </c:pt>
                <c:pt idx="5">
                  <c:v>-3.4353658461630743E-2</c:v>
                </c:pt>
                <c:pt idx="6">
                  <c:v>-3.4344858037141782E-2</c:v>
                </c:pt>
                <c:pt idx="7">
                  <c:v>-2.2098375572276244E-2</c:v>
                </c:pt>
                <c:pt idx="8">
                  <c:v>3.1661113266993682E-3</c:v>
                </c:pt>
                <c:pt idx="9">
                  <c:v>1.8409133020800494E-2</c:v>
                </c:pt>
                <c:pt idx="10">
                  <c:v>4.7805065509424705E-2</c:v>
                </c:pt>
                <c:pt idx="11">
                  <c:v>0.13026896631047225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5.4473378432063457E-2</c:v>
                </c:pt>
                <c:pt idx="1">
                  <c:v>4.9117137803997846E-2</c:v>
                </c:pt>
                <c:pt idx="2">
                  <c:v>4.3169934894149442E-2</c:v>
                </c:pt>
                <c:pt idx="3">
                  <c:v>2.9164071429276683E-2</c:v>
                </c:pt>
                <c:pt idx="4">
                  <c:v>2.4614440847600116E-2</c:v>
                </c:pt>
                <c:pt idx="5">
                  <c:v>2.291115580644898E-2</c:v>
                </c:pt>
                <c:pt idx="6">
                  <c:v>2.0985467037916594E-2</c:v>
                </c:pt>
                <c:pt idx="7">
                  <c:v>1.5046995026804177E-2</c:v>
                </c:pt>
                <c:pt idx="8">
                  <c:v>2.0892332376991618E-2</c:v>
                </c:pt>
                <c:pt idx="9">
                  <c:v>3.0472129963762473E-2</c:v>
                </c:pt>
                <c:pt idx="10">
                  <c:v>2.7423552343981639E-2</c:v>
                </c:pt>
                <c:pt idx="11">
                  <c:v>1.9260527680865502E-2</c:v>
                </c:pt>
                <c:pt idx="12">
                  <c:v>2.2820623510243498E-2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5.4373529339240001E-2</c:v>
                </c:pt>
                <c:pt idx="1">
                  <c:v>4.8952341751701267E-2</c:v>
                </c:pt>
                <c:pt idx="2">
                  <c:v>4.3479385966803896E-2</c:v>
                </c:pt>
                <c:pt idx="3">
                  <c:v>3.0367766242743954E-2</c:v>
                </c:pt>
                <c:pt idx="4">
                  <c:v>2.5919369018797322E-2</c:v>
                </c:pt>
                <c:pt idx="5">
                  <c:v>2.50346996347659E-2</c:v>
                </c:pt>
                <c:pt idx="6">
                  <c:v>2.2841154058538038E-2</c:v>
                </c:pt>
                <c:pt idx="7">
                  <c:v>1.6186671674500275E-2</c:v>
                </c:pt>
                <c:pt idx="8">
                  <c:v>2.0970254398481103E-2</c:v>
                </c:pt>
                <c:pt idx="9">
                  <c:v>2.7999678318678889E-2</c:v>
                </c:pt>
                <c:pt idx="10">
                  <c:v>2.6984698939273466E-2</c:v>
                </c:pt>
                <c:pt idx="11">
                  <c:v>1.929646962933429E-2</c:v>
                </c:pt>
                <c:pt idx="12">
                  <c:v>2.3408196231634815E-2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5.4373189623958984E-2</c:v>
                </c:pt>
                <c:pt idx="1">
                  <c:v>4.9100459715806233E-2</c:v>
                </c:pt>
                <c:pt idx="2">
                  <c:v>4.3120547373697082E-2</c:v>
                </c:pt>
                <c:pt idx="3">
                  <c:v>3.0823419449936829E-2</c:v>
                </c:pt>
                <c:pt idx="4">
                  <c:v>2.6579525552866468E-2</c:v>
                </c:pt>
                <c:pt idx="5">
                  <c:v>2.57868967001742E-2</c:v>
                </c:pt>
                <c:pt idx="6">
                  <c:v>2.3546447626223044E-2</c:v>
                </c:pt>
                <c:pt idx="7">
                  <c:v>1.701232751499604E-2</c:v>
                </c:pt>
                <c:pt idx="8">
                  <c:v>2.1192615304965745E-2</c:v>
                </c:pt>
                <c:pt idx="9">
                  <c:v>2.7186196188808021E-2</c:v>
                </c:pt>
                <c:pt idx="10">
                  <c:v>2.6825551654108493E-2</c:v>
                </c:pt>
                <c:pt idx="11">
                  <c:v>1.9730469836726439E-2</c:v>
                </c:pt>
                <c:pt idx="12">
                  <c:v>2.3614147764790872E-2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5.378438367209748E-2</c:v>
                </c:pt>
                <c:pt idx="1">
                  <c:v>4.8751563531479691E-2</c:v>
                </c:pt>
                <c:pt idx="2">
                  <c:v>4.3594260757631842E-2</c:v>
                </c:pt>
                <c:pt idx="3">
                  <c:v>3.168428072092766E-2</c:v>
                </c:pt>
                <c:pt idx="4">
                  <c:v>2.7534082563684947E-2</c:v>
                </c:pt>
                <c:pt idx="5">
                  <c:v>2.7210554174945889E-2</c:v>
                </c:pt>
                <c:pt idx="6">
                  <c:v>2.4433062565627051E-2</c:v>
                </c:pt>
                <c:pt idx="7">
                  <c:v>1.8119465361628562E-2</c:v>
                </c:pt>
                <c:pt idx="8">
                  <c:v>2.1213453138930749E-2</c:v>
                </c:pt>
                <c:pt idx="9">
                  <c:v>2.5751967186886437E-2</c:v>
                </c:pt>
                <c:pt idx="10">
                  <c:v>2.6545633767833809E-2</c:v>
                </c:pt>
                <c:pt idx="11">
                  <c:v>1.9615137840988117E-2</c:v>
                </c:pt>
                <c:pt idx="12">
                  <c:v>2.3797906496814125E-2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45444</c:v>
                </c:pt>
                <c:pt idx="1">
                  <c:v>45474</c:v>
                </c:pt>
                <c:pt idx="2">
                  <c:v>45505</c:v>
                </c:pt>
                <c:pt idx="3">
                  <c:v>45536</c:v>
                </c:pt>
                <c:pt idx="4">
                  <c:v>45566</c:v>
                </c:pt>
                <c:pt idx="5">
                  <c:v>45597</c:v>
                </c:pt>
                <c:pt idx="6">
                  <c:v>45627</c:v>
                </c:pt>
                <c:pt idx="7">
                  <c:v>45658</c:v>
                </c:pt>
                <c:pt idx="8">
                  <c:v>45689</c:v>
                </c:pt>
                <c:pt idx="9">
                  <c:v>45717</c:v>
                </c:pt>
                <c:pt idx="10">
                  <c:v>45748</c:v>
                </c:pt>
                <c:pt idx="11">
                  <c:v>45778</c:v>
                </c:pt>
                <c:pt idx="12">
                  <c:v>45809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5.3607342499682353E-2</c:v>
                </c:pt>
                <c:pt idx="1">
                  <c:v>4.8826984581953115E-2</c:v>
                </c:pt>
                <c:pt idx="2">
                  <c:v>4.3906058949553461E-2</c:v>
                </c:pt>
                <c:pt idx="3">
                  <c:v>3.2798411069770328E-2</c:v>
                </c:pt>
                <c:pt idx="4">
                  <c:v>2.9324594942012228E-2</c:v>
                </c:pt>
                <c:pt idx="5">
                  <c:v>2.8724349865401955E-2</c:v>
                </c:pt>
                <c:pt idx="6">
                  <c:v>2.5992860048193789E-2</c:v>
                </c:pt>
                <c:pt idx="7">
                  <c:v>2.0180027209536489E-2</c:v>
                </c:pt>
                <c:pt idx="8">
                  <c:v>2.1462266210353631E-2</c:v>
                </c:pt>
                <c:pt idx="9">
                  <c:v>2.3896744654426705E-2</c:v>
                </c:pt>
                <c:pt idx="10">
                  <c:v>2.641337428132684E-2</c:v>
                </c:pt>
                <c:pt idx="11">
                  <c:v>1.9945664407625685E-2</c:v>
                </c:pt>
                <c:pt idx="12">
                  <c:v>2.446550222559174E-2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133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133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133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95</xdr:col>
      <xdr:colOff>244888</xdr:colOff>
      <xdr:row>110</xdr:row>
      <xdr:rowOff>78487</xdr:rowOff>
    </xdr:from>
    <xdr:to>
      <xdr:col>103</xdr:col>
      <xdr:colOff>182188</xdr:colOff>
      <xdr:row>128</xdr:row>
      <xdr:rowOff>82844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62737" cy="628506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214672</xdr:colOff>
      <xdr:row>89</xdr:row>
      <xdr:rowOff>65753</xdr:rowOff>
    </xdr:from>
    <xdr:to>
      <xdr:col>15</xdr:col>
      <xdr:colOff>383869</xdr:colOff>
      <xdr:row>106</xdr:row>
      <xdr:rowOff>10038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62737" cy="628506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62737" cy="628506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IPCse\IPCse.xlsx" TargetMode="External"/><Relationship Id="rId1" Type="http://schemas.openxmlformats.org/officeDocument/2006/relationships/externalLinkPath" Target="/Users/fiona/Dropbox/MGR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IPCse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INC_NAC"/>
      <sheetName val="Para Stata"/>
      <sheetName val="Gráfico20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1"/>
      <sheetName val="Gráfico22"/>
      <sheetName val="Gráfico23"/>
      <sheetName val="Gráfico24"/>
      <sheetName val="Gráfico25"/>
      <sheetName val="Gráfico26"/>
      <sheetName val="Gráfico27"/>
      <sheetName val="Gráfico28"/>
      <sheetName val="Gráfico29"/>
      <sheetName val="Gráfico30"/>
      <sheetName val="Gráfico31"/>
      <sheetName val="Gráfico32"/>
      <sheetName val="Gráfico33"/>
      <sheetName val="Gráfico34"/>
      <sheetName val="Gráfico35"/>
      <sheetName val="Gráfico36"/>
      <sheetName val="Gráfico37"/>
      <sheetName val="Gráfico38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/>
      <sheetData sheetId="5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{g}Infla Interanual Quintiles"/>
      <sheetName val="{g}Infla Interanual (q1q5)"/>
      <sheetName val="Peso por quintil y reg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5">
          <cell r="H5">
            <v>1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4"/>
  <sheetViews>
    <sheetView zoomScale="71" workbookViewId="0">
      <pane xSplit="3" ySplit="1" topLeftCell="AZ74" activePane="bottomRight" state="frozen"/>
      <selection pane="bottomRight" activeCell="A105" sqref="A105"/>
      <selection pane="bottomLeft" activeCell="A2" sqref="A2"/>
      <selection pane="topRight" activeCell="D1" sqref="D1"/>
    </sheetView>
  </sheetViews>
  <sheetFormatPr defaultColWidth="14.42578125" defaultRowHeight="14.45"/>
  <cols>
    <col min="1" max="3" width="14.42578125" style="1"/>
  </cols>
  <sheetData>
    <row r="1" spans="1:8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>+[2]IPCse!DC7</f>
        <v>101.83133230488323</v>
      </c>
      <c r="CG3">
        <f t="shared" ref="CG3:CG66" si="0">+CF3/$CF$2*100</f>
        <v>101.74876524783762</v>
      </c>
    </row>
    <row r="4" spans="1:8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>+[2]IPCse!DC8</f>
        <v>104.10189696141526</v>
      </c>
      <c r="CG4">
        <f t="shared" si="0"/>
        <v>104.01748888120636</v>
      </c>
    </row>
    <row r="5" spans="1:8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>+[2]IPCse!DC9</f>
        <v>105.8770372202647</v>
      </c>
      <c r="CG5">
        <f t="shared" si="0"/>
        <v>105.79118981775981</v>
      </c>
    </row>
    <row r="6" spans="1:8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>+[2]IPCse!DC10</f>
        <v>108.69902503221969</v>
      </c>
      <c r="CG6">
        <f t="shared" si="0"/>
        <v>108.61088950067459</v>
      </c>
    </row>
    <row r="7" spans="1:8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>+[2]IPCse!DC11</f>
        <v>110.58836407006112</v>
      </c>
      <c r="CG7">
        <f t="shared" si="0"/>
        <v>110.49869662136847</v>
      </c>
    </row>
    <row r="8" spans="1:8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>+[2]IPCse!DC12</f>
        <v>112.02422507276202</v>
      </c>
      <c r="CG8">
        <f t="shared" si="0"/>
        <v>111.93339339676686</v>
      </c>
    </row>
    <row r="9" spans="1:8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>+[2]IPCse!DC13</f>
        <v>114.3143842828425</v>
      </c>
      <c r="CG9">
        <f t="shared" si="0"/>
        <v>114.22169569599426</v>
      </c>
    </row>
    <row r="10" spans="1:8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>+[2]IPCse!DC14</f>
        <v>115.95096102570294</v>
      </c>
      <c r="CG10">
        <f t="shared" si="0"/>
        <v>115.85694546686847</v>
      </c>
    </row>
    <row r="11" spans="1:8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>+[2]IPCse!DC15</f>
        <v>117.3268953834601</v>
      </c>
      <c r="CG11">
        <f t="shared" si="0"/>
        <v>117.23176418714907</v>
      </c>
    </row>
    <row r="12" spans="1:8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>+[2]IPCse!DC16</f>
        <v>118.77745409187013</v>
      </c>
      <c r="CG12">
        <f t="shared" si="0"/>
        <v>118.68114675103743</v>
      </c>
    </row>
    <row r="13" spans="1:8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>+[2]IPCse!DC17</f>
        <v>120.73168736792266</v>
      </c>
      <c r="CG13">
        <f t="shared" si="0"/>
        <v>120.63379549228389</v>
      </c>
    </row>
    <row r="14" spans="1:8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>+[2]IPCse!DC18</f>
        <v>124.95108989386058</v>
      </c>
      <c r="CG14">
        <f t="shared" si="0"/>
        <v>124.84977683496543</v>
      </c>
    </row>
    <row r="15" spans="1:8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>+[2]IPCse!DC19</f>
        <v>127.37748917190459</v>
      </c>
      <c r="CG15">
        <f t="shared" si="0"/>
        <v>127.2742087357487</v>
      </c>
    </row>
    <row r="16" spans="1:8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>+[2]IPCse!DC20</f>
        <v>130.69931526501227</v>
      </c>
      <c r="CG16">
        <f t="shared" si="0"/>
        <v>130.59334142007623</v>
      </c>
    </row>
    <row r="17" spans="1:8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>+[2]IPCse!DC21</f>
        <v>132.80077313690026</v>
      </c>
      <c r="CG17">
        <f t="shared" si="0"/>
        <v>132.69309538425665</v>
      </c>
    </row>
    <row r="18" spans="1:8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>+[2]IPCse!DC22</f>
        <v>136.45544938923999</v>
      </c>
      <c r="CG18">
        <f t="shared" si="0"/>
        <v>136.34480834567421</v>
      </c>
    </row>
    <row r="19" spans="1:8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>+[2]IPCse!DC23</f>
        <v>139.73307546980519</v>
      </c>
      <c r="CG19">
        <f t="shared" si="0"/>
        <v>139.61977685578989</v>
      </c>
    </row>
    <row r="20" spans="1:8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>+[2]IPCse!DC24</f>
        <v>145.08056516996308</v>
      </c>
      <c r="CG20">
        <f t="shared" si="0"/>
        <v>144.96293069509701</v>
      </c>
    </row>
    <row r="21" spans="1:8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>+[2]IPCse!DC25</f>
        <v>150.02565565442865</v>
      </c>
      <c r="CG21">
        <f t="shared" si="0"/>
        <v>149.90401159274009</v>
      </c>
    </row>
    <row r="22" spans="1:8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>+[2]IPCse!DC26</f>
        <v>155.81365035525602</v>
      </c>
      <c r="CG22">
        <f t="shared" si="0"/>
        <v>155.68731326168987</v>
      </c>
    </row>
    <row r="23" spans="1:8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>+[2]IPCse!DC27</f>
        <v>164.9827888349997</v>
      </c>
      <c r="CG23">
        <f t="shared" si="0"/>
        <v>164.8490172047072</v>
      </c>
    </row>
    <row r="24" spans="1:8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>+[2]IPCse!DC28</f>
        <v>173.44691839903922</v>
      </c>
      <c r="CG24">
        <f t="shared" si="0"/>
        <v>173.30628386856915</v>
      </c>
    </row>
    <row r="25" spans="1:8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>+[2]IPCse!DC29</f>
        <v>179.4447888753765</v>
      </c>
      <c r="CG25">
        <f t="shared" si="0"/>
        <v>179.29929114118946</v>
      </c>
    </row>
    <row r="26" spans="1:8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>+[2]IPCse!DC30</f>
        <v>184.56447239156472</v>
      </c>
      <c r="CG26">
        <f t="shared" si="0"/>
        <v>184.4148235067311</v>
      </c>
    </row>
    <row r="27" spans="1:8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>+[2]IPCse!DC31</f>
        <v>190.27282364777926</v>
      </c>
      <c r="CG27">
        <f t="shared" si="0"/>
        <v>190.11854630770364</v>
      </c>
    </row>
    <row r="28" spans="1:8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>+[2]IPCse!DC32</f>
        <v>197.69378918844905</v>
      </c>
      <c r="CG28">
        <f t="shared" si="0"/>
        <v>197.53349476825414</v>
      </c>
    </row>
    <row r="29" spans="1:8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>+[2]IPCse!DC33</f>
        <v>205.46363661606824</v>
      </c>
      <c r="CG29">
        <f t="shared" si="0"/>
        <v>205.29704223473888</v>
      </c>
    </row>
    <row r="30" spans="1:8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>+[2]IPCse!DC34</f>
        <v>212.57054411896533</v>
      </c>
      <c r="CG30">
        <f t="shared" si="0"/>
        <v>212.39818730259827</v>
      </c>
    </row>
    <row r="31" spans="1:8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>+[2]IPCse!DC35</f>
        <v>219.77167076739781</v>
      </c>
      <c r="CG31">
        <f t="shared" si="0"/>
        <v>219.59347512106245</v>
      </c>
    </row>
    <row r="32" spans="1:8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>+[2]IPCse!DC36</f>
        <v>226.06914160333173</v>
      </c>
      <c r="CG32">
        <f t="shared" si="0"/>
        <v>225.88583983079741</v>
      </c>
    </row>
    <row r="33" spans="1:8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>+[2]IPCse!DC37</f>
        <v>231.67444904181471</v>
      </c>
      <c r="CG33">
        <f t="shared" si="0"/>
        <v>231.486602364205</v>
      </c>
    </row>
    <row r="34" spans="1:8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>+[2]IPCse!DC38</f>
        <v>240.78520110349291</v>
      </c>
      <c r="CG34">
        <f t="shared" si="0"/>
        <v>240.58996723013331</v>
      </c>
    </row>
    <row r="35" spans="1:8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>+[2]IPCse!DC39</f>
        <v>253.523148401002</v>
      </c>
      <c r="CG35">
        <f t="shared" si="0"/>
        <v>253.31758632317576</v>
      </c>
    </row>
    <row r="36" spans="1:8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>+[2]IPCse!DC40</f>
        <v>261.18807223962165</v>
      </c>
      <c r="CG36">
        <f t="shared" si="0"/>
        <v>260.97629527498691</v>
      </c>
    </row>
    <row r="37" spans="1:8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>+[2]IPCse!DC41</f>
        <v>273.16684406162074</v>
      </c>
      <c r="CG37">
        <f t="shared" si="0"/>
        <v>272.94535444849191</v>
      </c>
    </row>
    <row r="38" spans="1:8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>+[2]IPCse!DC42</f>
        <v>284.03048257923922</v>
      </c>
      <c r="CG38">
        <f t="shared" si="0"/>
        <v>283.80018449193153</v>
      </c>
    </row>
    <row r="39" spans="1:8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>+[2]IPCse!DC43</f>
        <v>290.35864400406683</v>
      </c>
      <c r="CG39">
        <f t="shared" si="0"/>
        <v>290.12321490596383</v>
      </c>
    </row>
    <row r="40" spans="1:8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>+[2]IPCse!DC44</f>
        <v>295.49306896943381</v>
      </c>
      <c r="CG40">
        <f t="shared" si="0"/>
        <v>295.25347676799691</v>
      </c>
    </row>
    <row r="41" spans="1:8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>+[2]IPCse!DC45</f>
        <v>302.398669953092</v>
      </c>
      <c r="CG41">
        <f t="shared" si="0"/>
        <v>302.15347854031762</v>
      </c>
    </row>
    <row r="42" spans="1:8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>+[2]IPCse!DC46</f>
        <v>306.92265377540679</v>
      </c>
      <c r="CG42">
        <f t="shared" si="0"/>
        <v>306.67379421824228</v>
      </c>
    </row>
    <row r="43" spans="1:8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>+[2]IPCse!DC47</f>
        <v>313.23131487547892</v>
      </c>
      <c r="CG43">
        <f t="shared" si="0"/>
        <v>312.97734011880618</v>
      </c>
    </row>
    <row r="44" spans="1:8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>+[2]IPCse!DC48</f>
        <v>322.13257911402934</v>
      </c>
      <c r="CG44">
        <f t="shared" si="0"/>
        <v>321.87138701888591</v>
      </c>
    </row>
    <row r="45" spans="1:8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>+[2]IPCse!DC49</f>
        <v>330.68338721379291</v>
      </c>
      <c r="CG45">
        <f t="shared" si="0"/>
        <v>330.41526193763167</v>
      </c>
    </row>
    <row r="46" spans="1:8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>+[2]IPCse!DC50</f>
        <v>340.01876041964317</v>
      </c>
      <c r="CG46">
        <f t="shared" si="0"/>
        <v>339.74306582002731</v>
      </c>
    </row>
    <row r="47" spans="1:8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>+[2]IPCse!DC51</f>
        <v>348.51192692114114</v>
      </c>
      <c r="CG47">
        <f t="shared" si="0"/>
        <v>348.22934587756788</v>
      </c>
    </row>
    <row r="48" spans="1:8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>+[2]IPCse!DC52</f>
        <v>361.58095418513494</v>
      </c>
      <c r="CG48">
        <f t="shared" si="0"/>
        <v>361.28777649026375</v>
      </c>
    </row>
    <row r="49" spans="1:8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>+[2]IPCse!DC53</f>
        <v>373.67520843444424</v>
      </c>
      <c r="CG49">
        <f t="shared" si="0"/>
        <v>373.37222445541744</v>
      </c>
    </row>
    <row r="50" spans="1:8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>+[2]IPCse!DC54</f>
        <v>387.45272624650403</v>
      </c>
      <c r="CG50">
        <f t="shared" si="0"/>
        <v>387.13857115664729</v>
      </c>
    </row>
    <row r="51" spans="1:8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>+[2]IPCse!DC55</f>
        <v>401.98696523013649</v>
      </c>
      <c r="CG51">
        <f t="shared" si="0"/>
        <v>401.66102546348031</v>
      </c>
    </row>
    <row r="52" spans="1:8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>+[2]IPCse!DC56</f>
        <v>415.4072409032546</v>
      </c>
      <c r="CG52">
        <f t="shared" si="0"/>
        <v>415.07041968545764</v>
      </c>
    </row>
    <row r="53" spans="1:8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>+[2]IPCse!DC57</f>
        <v>431.33506921020251</v>
      </c>
      <c r="CG53">
        <f t="shared" si="0"/>
        <v>430.98533336309981</v>
      </c>
    </row>
    <row r="54" spans="1:8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>+[2]IPCse!DC58</f>
        <v>448.75879406660385</v>
      </c>
      <c r="CG54">
        <f t="shared" si="0"/>
        <v>448.3949306847669</v>
      </c>
    </row>
    <row r="55" spans="1:8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>+[2]IPCse!DC59</f>
        <v>465.74679265877256</v>
      </c>
      <c r="CG55">
        <f t="shared" si="0"/>
        <v>465.36915503852487</v>
      </c>
    </row>
    <row r="56" spans="1:8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>+[2]IPCse!DC60</f>
        <v>483.68166457307143</v>
      </c>
      <c r="CG56">
        <f t="shared" si="0"/>
        <v>483.28948496894776</v>
      </c>
    </row>
    <row r="57" spans="1:8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>+[2]IPCse!DC61</f>
        <v>501.75732848952373</v>
      </c>
      <c r="CG57">
        <f t="shared" si="0"/>
        <v>501.35049274430924</v>
      </c>
    </row>
    <row r="58" spans="1:8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>+[2]IPCse!DC62</f>
        <v>514.58942329661988</v>
      </c>
      <c r="CG58">
        <f t="shared" si="0"/>
        <v>514.17218301009211</v>
      </c>
    </row>
    <row r="59" spans="1:8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>+[2]IPCse!DC63</f>
        <v>530.89623336347313</v>
      </c>
      <c r="CG59">
        <f t="shared" si="0"/>
        <v>530.4657711609932</v>
      </c>
    </row>
    <row r="60" spans="1:8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>+[2]IPCse!DC64</f>
        <v>549.60039007424621</v>
      </c>
      <c r="CG60">
        <f t="shared" si="0"/>
        <v>549.15476213506065</v>
      </c>
    </row>
    <row r="61" spans="1:8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>+[2]IPCse!DC65</f>
        <v>564.75351405890467</v>
      </c>
      <c r="CG61">
        <f t="shared" si="0"/>
        <v>564.29559963751228</v>
      </c>
    </row>
    <row r="62" spans="1:8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>+[2]IPCse!DC66</f>
        <v>584.92136784711192</v>
      </c>
      <c r="CG62">
        <f t="shared" si="0"/>
        <v>584.44710089161708</v>
      </c>
    </row>
    <row r="63" spans="1:8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>+[2]IPCse!DC67</f>
        <v>605.96967245358655</v>
      </c>
      <c r="CG63">
        <f t="shared" si="0"/>
        <v>605.47833907533334</v>
      </c>
    </row>
    <row r="64" spans="1:8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>+[2]IPCse!DC68</f>
        <v>633.215094127425</v>
      </c>
      <c r="CG64">
        <f t="shared" si="0"/>
        <v>632.70166956923083</v>
      </c>
    </row>
    <row r="65" spans="1:8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>+[2]IPCse!DC69</f>
        <v>668.30980075809259</v>
      </c>
      <c r="CG65">
        <f t="shared" si="0"/>
        <v>667.7679206491481</v>
      </c>
    </row>
    <row r="66" spans="1:8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>+[2]IPCse!DC70</f>
        <v>708.10598117552343</v>
      </c>
      <c r="CG66">
        <f t="shared" si="0"/>
        <v>707.53183345871844</v>
      </c>
    </row>
    <row r="67" spans="1:8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>+[2]IPCse!DC72</f>
        <v>793.04605715465118</v>
      </c>
      <c r="CG68">
        <f t="shared" si="1"/>
        <v>792.40303817847951</v>
      </c>
    </row>
    <row r="69" spans="1:8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>+[2]IPCse!DC73</f>
        <v>858.0761687829081</v>
      </c>
      <c r="CG69">
        <f t="shared" si="1"/>
        <v>857.3804219791125</v>
      </c>
    </row>
    <row r="70" spans="1:8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>+[2]IPCse!DC74</f>
        <v>919.02289737185663</v>
      </c>
      <c r="CG70">
        <f t="shared" si="1"/>
        <v>918.2777336361379</v>
      </c>
    </row>
    <row r="71" spans="1:8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>+[2]IPCse!DC75</f>
        <v>972.12256625842485</v>
      </c>
      <c r="CG71">
        <f t="shared" si="1"/>
        <v>971.33434815730789</v>
      </c>
    </row>
    <row r="72" spans="1:8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>+[2]IPCse!DC76</f>
        <v>1033.830821834501</v>
      </c>
      <c r="CG72">
        <f t="shared" si="1"/>
        <v>1032.9925693388316</v>
      </c>
    </row>
    <row r="73" spans="1:8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>+[2]IPCse!DC77</f>
        <v>1087.2511373858217</v>
      </c>
      <c r="CG73">
        <f t="shared" si="1"/>
        <v>1086.3695705374705</v>
      </c>
    </row>
    <row r="74" spans="1:8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>+[2]IPCse!DC78</f>
        <v>1140.4206149890374</v>
      </c>
      <c r="CG74">
        <f t="shared" si="1"/>
        <v>1139.4959371728633</v>
      </c>
    </row>
    <row r="75" spans="1:8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>+[2]IPCse!DC79</f>
        <v>1205.5826546233036</v>
      </c>
      <c r="CG75">
        <f t="shared" si="1"/>
        <v>1204.6051420094113</v>
      </c>
    </row>
    <row r="76" spans="1:8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>+[2]IPCse!DC80</f>
        <v>1282.3888626009305</v>
      </c>
      <c r="CG76">
        <f t="shared" ref="CG76" si="2">+CF76/$CF$2*100</f>
        <v>1281.3490738445973</v>
      </c>
    </row>
    <row r="77" spans="1:8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>+[2]IPCse!DC81</f>
        <v>1365.4246482408973</v>
      </c>
      <c r="CG77">
        <f t="shared" ref="CG77" si="3">+CF77/$CF$2*100</f>
        <v>1364.3175322651853</v>
      </c>
    </row>
    <row r="78" spans="1:8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>+[2]IPCse!DC82</f>
        <v>1478.0488957851219</v>
      </c>
      <c r="CG78">
        <f t="shared" ref="CG78" si="4">+CF78/$CF$2*100</f>
        <v>1476.8504616221562</v>
      </c>
    </row>
    <row r="79" spans="1:8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>+[2]IPCse!DC83</f>
        <v>1601.2392340038625</v>
      </c>
      <c r="CG79">
        <f t="shared" ref="CG79" si="5">+CF79/$CF$2*100</f>
        <v>1599.9409144377212</v>
      </c>
    </row>
    <row r="80" spans="1:8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>+[2]IPCse!DC84</f>
        <v>1709.4295962504852</v>
      </c>
      <c r="CG80">
        <f t="shared" ref="CG80" si="6">+CF80/$CF$2*100</f>
        <v>1708.0435535876391</v>
      </c>
    </row>
    <row r="81" spans="1:8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>+[2]IPCse!DC86</f>
        <v>2063.4076923494808</v>
      </c>
      <c r="CG82">
        <f t="shared" si="7"/>
        <v>2061.7346365543108</v>
      </c>
    </row>
    <row r="83" spans="1:8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>+[2]IPCse!DC87</f>
        <v>2317.3859690222976</v>
      </c>
      <c r="CG83">
        <f t="shared" ref="CG83" si="8">+CF83/$CF$2*100</f>
        <v>2315.5069821214083</v>
      </c>
    </row>
    <row r="84" spans="1:8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>+[2]IPCse!DC88</f>
        <v>2511.1271369890001</v>
      </c>
      <c r="CG84">
        <f t="shared" ref="CG84:CG87" si="9">+CF84/$CF$2*100</f>
        <v>2509.0910605390936</v>
      </c>
    </row>
    <row r="85" spans="1:8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>+[2]IPCse!DC89</f>
        <v>2840.8353083776883</v>
      </c>
      <c r="CG85">
        <f t="shared" si="9"/>
        <v>2838.5318973778035</v>
      </c>
    </row>
    <row r="86" spans="1:8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>+[2]IPCse!DC90</f>
        <v>3554.033285739361</v>
      </c>
      <c r="CG86">
        <f t="shared" si="9"/>
        <v>3551.1515983215131</v>
      </c>
    </row>
    <row r="87" spans="1:8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>+[2]IPCse!DC91</f>
        <v>4268.4870998883525</v>
      </c>
      <c r="CG87">
        <f t="shared" si="9"/>
        <v>4265.026117792786</v>
      </c>
    </row>
    <row r="88" spans="1:8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>+[2]IPCse!DC92</f>
        <v>4817.4014797378022</v>
      </c>
      <c r="CG88">
        <f t="shared" ref="CG88" si="10">+CF88/$CF$2*100</f>
        <v>4813.495425935047</v>
      </c>
    </row>
    <row r="89" spans="1:8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>+[2]IPCse!DC93</f>
        <v>5296.8812720890146</v>
      </c>
      <c r="CG89">
        <f t="shared" ref="CG89" si="11">+CF89/$CF$2*100</f>
        <v>5292.586445651441</v>
      </c>
    </row>
    <row r="90" spans="1:8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>+[2]IPCse!DC94</f>
        <v>5757.6775656809577</v>
      </c>
      <c r="CG90">
        <f t="shared" ref="CG90" si="12">+CF90/$CF$2*100</f>
        <v>5753.0091155953551</v>
      </c>
    </row>
    <row r="91" spans="1:8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>+[2]IPCse!DC95</f>
        <v>6026.7635426817305</v>
      </c>
      <c r="CG91">
        <f t="shared" ref="CG91" si="13">+CF91/$CF$2*100</f>
        <v>6021.8769118386899</v>
      </c>
    </row>
    <row r="92" spans="1:8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>+[2]IPCse!DC96</f>
        <v>6351.6277051639108</v>
      </c>
      <c r="CG92">
        <f t="shared" ref="CG92" si="14">+CF92/$CF$2*100</f>
        <v>6346.4776673985743</v>
      </c>
    </row>
    <row r="93" spans="1:8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>+[2]IPCse!DC97</f>
        <v>6663.340987893931</v>
      </c>
      <c r="CG93">
        <f t="shared" ref="CG93" si="15">+CF93/$CF$2*100</f>
        <v>6657.9382062253717</v>
      </c>
    </row>
    <row r="94" spans="1:8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>+[2]IPCse!DC98</f>
        <v>6952.2964790041251</v>
      </c>
      <c r="CG94">
        <f t="shared" ref="CG94" si="16">+CF94/$CF$2*100</f>
        <v>6946.6594059443196</v>
      </c>
    </row>
    <row r="95" spans="1:8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>+[2]IPCse!DC99</f>
        <v>7170.5299912913379</v>
      </c>
      <c r="CG95">
        <f t="shared" ref="CG95" si="17">+CF95/$CF$2*100</f>
        <v>7164.715969757518</v>
      </c>
    </row>
    <row r="96" spans="1:8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>+[2]IPCse!DC100</f>
        <v>7366.4513100751119</v>
      </c>
      <c r="CG96">
        <f t="shared" ref="CG96" si="18">+CF96/$CF$2*100</f>
        <v>7360.4784312786169</v>
      </c>
    </row>
    <row r="97" spans="1:8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>+[2]IPCse!DC101</f>
        <v>7563.1498850823245</v>
      </c>
      <c r="CG97">
        <f t="shared" ref="CG97" si="19">+CF97/$CF$2*100</f>
        <v>7557.0175188069188</v>
      </c>
    </row>
    <row r="98" spans="1:8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>+[2]IPCse!DC102</f>
        <v>7746.1711168860911</v>
      </c>
      <c r="CG98">
        <f t="shared" ref="CG98" si="20">+CF98/$CF$2*100</f>
        <v>7739.8903530188563</v>
      </c>
    </row>
    <row r="99" spans="1:8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>+[2]IPCse!DC103</f>
        <v>7884.7557758111298</v>
      </c>
      <c r="CG99">
        <f t="shared" ref="CG99" si="21">+CF99/$CF$2*100</f>
        <v>7878.3626444909687</v>
      </c>
    </row>
    <row r="100" spans="1:8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06"/>
  <sheetViews>
    <sheetView zoomScale="115" zoomScaleNormal="115" workbookViewId="0">
      <pane xSplit="3" ySplit="3" topLeftCell="BH87" activePane="bottomRight" state="frozen"/>
      <selection pane="bottomRight" activeCell="A106" sqref="A106:XFD106"/>
      <selection pane="bottomLeft" activeCell="A4" sqref="A4"/>
      <selection pane="topRight" activeCell="D1" sqref="D1"/>
    </sheetView>
  </sheetViews>
  <sheetFormatPr defaultColWidth="11.5703125" defaultRowHeight="14.4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>
      <c r="D1" s="119" t="s">
        <v>83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19" t="s">
        <v>84</v>
      </c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  <c r="AB1" s="119" t="s">
        <v>85</v>
      </c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1"/>
      <c r="AN1" s="119" t="s">
        <v>86</v>
      </c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1"/>
      <c r="AZ1" s="119" t="s">
        <v>87</v>
      </c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1"/>
      <c r="BL1" s="117"/>
      <c r="BM1" s="117" t="s">
        <v>83</v>
      </c>
      <c r="BN1" s="117" t="s">
        <v>84</v>
      </c>
      <c r="BO1" s="117" t="s">
        <v>85</v>
      </c>
      <c r="BP1" s="117" t="s">
        <v>86</v>
      </c>
      <c r="BQ1" s="117" t="s">
        <v>87</v>
      </c>
      <c r="BR1" s="116" t="s">
        <v>88</v>
      </c>
      <c r="BS1" s="117" t="s">
        <v>88</v>
      </c>
      <c r="BT1" s="117" t="s">
        <v>88</v>
      </c>
      <c r="BU1" s="117" t="s">
        <v>88</v>
      </c>
      <c r="BV1" s="117" t="s">
        <v>88</v>
      </c>
      <c r="BW1" s="117" t="s">
        <v>88</v>
      </c>
      <c r="BX1" s="117" t="s">
        <v>88</v>
      </c>
      <c r="BY1" s="117" t="s">
        <v>88</v>
      </c>
      <c r="BZ1" s="117" t="s">
        <v>88</v>
      </c>
      <c r="CA1" s="117" t="s">
        <v>88</v>
      </c>
      <c r="CB1" s="117" t="s">
        <v>88</v>
      </c>
      <c r="CC1" s="118" t="s">
        <v>88</v>
      </c>
      <c r="CD1" s="116" t="s">
        <v>88</v>
      </c>
      <c r="CE1" s="118" t="s">
        <v>88</v>
      </c>
    </row>
    <row r="2" spans="1:108" s="100" customFormat="1" ht="48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>
      <c r="A4" s="2">
        <f t="shared" ref="A4:A67" si="1">+DATE(C4,B4,1)</f>
        <v>42705</v>
      </c>
      <c r="B4" s="1">
        <v>12</v>
      </c>
      <c r="C4" s="1">
        <v>2016</v>
      </c>
    </row>
    <row r="5" spans="1:108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>
      <c r="A69" s="2">
        <f t="shared" si="6"/>
        <v>44682</v>
      </c>
      <c r="B69" s="1">
        <f t="shared" ref="B69:B106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4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4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4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4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3"/>
  <sheetViews>
    <sheetView zoomScale="160" zoomScaleNormal="160" workbookViewId="0">
      <pane xSplit="3" ySplit="2" topLeftCell="D104" activePane="bottomRight" state="frozen"/>
      <selection pane="bottomRight" activeCell="A105" sqref="A105:XFD105"/>
      <selection pane="bottomLeft" activeCell="A3" sqref="A3"/>
      <selection pane="topRight" activeCell="D1" sqref="D1"/>
    </sheetView>
  </sheetViews>
  <sheetFormatPr defaultColWidth="8" defaultRowHeight="13.9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4.45" thickBot="1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61.9" thickBot="1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31.15" thickBot="1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4.45" thickBot="1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4.45" thickBot="1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0.8066044271420636</v>
      </c>
    </row>
    <row r="85" spans="1:119" ht="14.45" thickBot="1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3.5450661088212362E-3</v>
      </c>
    </row>
    <row r="86" spans="1:119" ht="14.45" thickBot="1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2.4449618949297564E-2</v>
      </c>
    </row>
    <row r="87" spans="1:119" ht="14.45" thickBot="1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-4.3538474669182703E-2</v>
      </c>
    </row>
    <row r="88" spans="1:119" ht="14.45" thickBot="1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-5.9811199492760439E-2</v>
      </c>
    </row>
    <row r="89" spans="1:119" ht="14.45" thickBot="1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-0.10343656942762121</v>
      </c>
    </row>
    <row r="90" spans="1:119" ht="14.45" thickBot="1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-4.7600537373865215E-2</v>
      </c>
    </row>
    <row r="91" spans="1:119" ht="14.45" thickBot="1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1.4814376494335091E-2</v>
      </c>
    </row>
    <row r="92" spans="1:119" ht="14.45" thickBot="1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-7.4718625537914363E-2</v>
      </c>
    </row>
    <row r="93" spans="1:119" ht="14.45" thickBot="1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-0.12296578443039367</v>
      </c>
    </row>
    <row r="94" spans="1:119" ht="14.45" thickBot="1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-0.20657288874488569</v>
      </c>
    </row>
    <row r="95" spans="1:119" ht="14.45" thickBot="1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-2.8580412234178773E-2</v>
      </c>
    </row>
    <row r="96" spans="1:119" ht="14.45" thickBot="1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  <c r="DC96" s="50">
        <v>-0.17215633463859392</v>
      </c>
    </row>
    <row r="97" spans="1:107" ht="14.45" thickBot="1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  <c r="DC97" s="50">
        <v>-0.27974410960021068</v>
      </c>
    </row>
    <row r="98" spans="1:107" ht="14.45" thickBot="1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4.45" thickBot="1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4.45" thickBot="1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4.45" thickBot="1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4.45" thickBot="1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67" t="s">
        <v>99</v>
      </c>
      <c r="DC102" s="50">
        <v>-0.1576397141502415</v>
      </c>
    </row>
    <row r="103" spans="1:107" ht="14.45" thickBot="1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7" t="s">
        <v>94</v>
      </c>
      <c r="DC103" s="50">
        <v>-0.1035331825404289</v>
      </c>
    </row>
    <row r="104" spans="1:107" ht="14.45" thickBot="1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>+BG104-BV104</f>
        <v>0.13026896631047225</v>
      </c>
      <c r="CL104" s="107">
        <f t="shared" ref="CL104" si="1641">+BH104-BW104</f>
        <v>3.1661113266993682E-3</v>
      </c>
      <c r="CM104" s="107">
        <f t="shared" ref="CM104" si="1642">+BI104-BX104</f>
        <v>4.7805065509424705E-2</v>
      </c>
      <c r="CN104" s="107">
        <f t="shared" ref="CN104" si="1643">+BJ104-BY104</f>
        <v>-3.7240955789729802E-2</v>
      </c>
      <c r="CO104" s="107">
        <f t="shared" ref="CO104" si="1644">+BK104-BZ104</f>
        <v>-3.4344858037141782E-2</v>
      </c>
      <c r="CP104" s="107">
        <f t="shared" ref="CP104" si="1645">+BL104-CA104</f>
        <v>-0.1035331825404289</v>
      </c>
      <c r="CQ104" s="107">
        <f t="shared" ref="CQ104" si="1646">+BM104-CB104</f>
        <v>-3.4353658461630743E-2</v>
      </c>
      <c r="CR104" s="107">
        <f t="shared" ref="CR104" si="1647">+BN104-CC104</f>
        <v>1.8409133020800494E-2</v>
      </c>
      <c r="CS104" s="107">
        <f t="shared" ref="CS104" si="1648">+BO104-CD104</f>
        <v>-2.2098375572276244E-2</v>
      </c>
      <c r="CT104" s="107">
        <f t="shared" ref="CT104" si="1649">+BP104-CE104</f>
        <v>-3.59687762735744E-2</v>
      </c>
      <c r="CU104" s="107">
        <f t="shared" ref="CU104" si="1650">+BQ104-CF104</f>
        <v>-0.1576397141502415</v>
      </c>
      <c r="CV104" s="107">
        <f t="shared" ref="CV104" si="1651">+BR104-CG104</f>
        <v>-4.1457917688055221E-2</v>
      </c>
      <c r="CW104" s="58">
        <f t="shared" ref="CW104" si="1652">+BS104-CH104</f>
        <v>-0.26698816234568179</v>
      </c>
      <c r="CX104" s="106">
        <f t="shared" ref="CX104" si="1653">+BT104-CI104</f>
        <v>-6.8513672676018267E-2</v>
      </c>
      <c r="DB104" s="66" t="s">
        <v>100</v>
      </c>
      <c r="DC104" s="50">
        <v>-4.1457917688055221E-2</v>
      </c>
    </row>
    <row r="105" spans="1:107" ht="14.45" thickBot="1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4">100*D$1*(D105-D104)/$I104</f>
        <v>0.27895653419273608</v>
      </c>
      <c r="L105" s="58">
        <f t="shared" ref="L105" si="1655">100*E$1*(E105-E104)/$I104</f>
        <v>0.36266939258486031</v>
      </c>
      <c r="M105" s="58">
        <f t="shared" ref="M105" si="1656">100*F$1*(F105-F104)/$I104</f>
        <v>0.41783315745455363</v>
      </c>
      <c r="N105" s="58">
        <f t="shared" ref="N105" si="1657">100*G$1*(G105-G104)/$I104</f>
        <v>0.5307001989910507</v>
      </c>
      <c r="O105" s="58">
        <f t="shared" ref="O105" si="1658">100*H$1*(H105-H104)/$I104</f>
        <v>0.78995099803129198</v>
      </c>
      <c r="P105" s="58">
        <f t="shared" ref="P105" si="1659">+SUM(K105:O105)</f>
        <v>2.3801102812544928</v>
      </c>
      <c r="Q105" s="58">
        <f t="shared" ref="Q105" si="1660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1">+S$1*(S105-S104)/D104</f>
        <v>0.78882011195407598</v>
      </c>
      <c r="Z105" s="58">
        <f t="shared" ref="Z105" si="1662">+T$1*(T105-T104)/E104</f>
        <v>0.65962800557908008</v>
      </c>
      <c r="AA105" s="58">
        <f t="shared" ref="AA105" si="1663">+U$1*(U105-U104)/F104</f>
        <v>0.61971275621181554</v>
      </c>
      <c r="AB105" s="58">
        <f t="shared" ref="AB105" si="1664">+V$1*(V105-V104)/G104</f>
        <v>0.52595987910978292</v>
      </c>
      <c r="AC105" s="58">
        <f t="shared" ref="AC105" si="1665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6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7">+H105</f>
        <v>8844.1396484375</v>
      </c>
      <c r="BG105" s="58">
        <f t="shared" ref="BG105" si="1668">+AE$1*(AE105-AE104)/$AQ104</f>
        <v>0.78882011195407598</v>
      </c>
      <c r="BH105" s="58">
        <f t="shared" ref="BH105" si="1669">+AF$1*(AF105-AF104)/$AQ104</f>
        <v>6.7836958878801479E-2</v>
      </c>
      <c r="BI105" s="58">
        <f t="shared" ref="BI105" si="1670">+AG$1*(AG105-AG104)/$AQ104</f>
        <v>0.17549643479174909</v>
      </c>
      <c r="BJ105" s="58">
        <f t="shared" ref="BJ105" si="1671">+AH$1*(AH105-AH104)/$AQ104</f>
        <v>0.46398139623714224</v>
      </c>
      <c r="BK105" s="58">
        <f t="shared" ref="BK105" si="1672">+AI$1*(AI105-AI104)/$AQ104</f>
        <v>6.4449919288594198E-2</v>
      </c>
      <c r="BL105" s="58">
        <f t="shared" ref="BL105" si="1673">+AJ$1*(AJ105-AJ104)/$AQ104</f>
        <v>0.1047965580740442</v>
      </c>
      <c r="BM105" s="58">
        <f t="shared" ref="BM105" si="1674">+AK$1*(AK105-AK104)/$AQ104</f>
        <v>0.15244383293902528</v>
      </c>
      <c r="BN105" s="58">
        <f t="shared" ref="BN105" si="1675">+AL$1*(AL105-AL104)/$AQ104</f>
        <v>9.7455859073575221E-2</v>
      </c>
      <c r="BO105" s="58">
        <f t="shared" ref="BO105" si="1676">+AM$1*(AM105-AM104)/$AQ104</f>
        <v>0.15095787487606077</v>
      </c>
      <c r="BP105" s="58">
        <f t="shared" ref="BP105" si="1677">+AN$1*(AN105-AN104)/$AQ104</f>
        <v>6.6532952379279225E-2</v>
      </c>
      <c r="BQ105" s="58">
        <f t="shared" ref="BQ105" si="1678">+AO$1*(AO105-AO104)/$AQ104</f>
        <v>0.11451659085695863</v>
      </c>
      <c r="BR105" s="58">
        <f t="shared" ref="BR105" si="1679">+AP$1*(AP105-AP104)/$AQ104</f>
        <v>3.5631514191467789E-2</v>
      </c>
      <c r="BS105" s="58">
        <f t="shared" ref="BS105" si="1680">+SUM(BG105:BR105)</f>
        <v>2.2829200035407733</v>
      </c>
      <c r="BT105" s="58">
        <f t="shared" ref="BT105" si="1681">100*(D105/D104-1)</f>
        <v>2.2820623510243498</v>
      </c>
      <c r="BV105" s="58">
        <f t="shared" ref="BV105" si="1682">+AS$1*(AS104-AS103)/$BE103</f>
        <v>0.29627969949213301</v>
      </c>
      <c r="BW105" s="58">
        <f t="shared" ref="BW105" si="1683">+AT$1*(AT105-AT104)/$BE104</f>
        <v>5.7529975026563304E-2</v>
      </c>
      <c r="BX105" s="58">
        <f t="shared" ref="BX105" si="1684">+AU$1*(AU105-AU104)/$BE104</f>
        <v>0.1375929929539163</v>
      </c>
      <c r="BY105" s="58">
        <f t="shared" ref="BY105" si="1685">+AV$1*(AV105-AV104)/$BE104</f>
        <v>0.52969350520760472</v>
      </c>
      <c r="BZ105" s="58">
        <f t="shared" ref="BZ105" si="1686">+AW$1*(AW105-AW104)/$BE104</f>
        <v>0.12259036850346618</v>
      </c>
      <c r="CA105" s="58">
        <f t="shared" ref="CA105" si="1687">+AX$1*(AX105-AX104)/$BE104</f>
        <v>0.19571011233436178</v>
      </c>
      <c r="CB105" s="58">
        <f t="shared" ref="CB105" si="1688">+AY$1*(AY105-AY104)/$BE104</f>
        <v>0.26285894621147093</v>
      </c>
      <c r="CC105" s="58">
        <f t="shared" ref="CC105" si="1689">+AZ$1*(AZ105-AZ104)/$BE104</f>
        <v>0.10090608557722683</v>
      </c>
      <c r="CD105" s="58">
        <f t="shared" ref="CD105" si="1690">+BA$1*(BA105-BA104)/$BE104</f>
        <v>0.2299589677269103</v>
      </c>
      <c r="CE105" s="58">
        <f t="shared" ref="CE105" si="1691">+BB$1*(BB105-BB104)/$BE104</f>
        <v>0.16518222018164566</v>
      </c>
      <c r="CF105" s="58">
        <f t="shared" ref="CF105" si="1692">+BC$1*(BC105-BC104)/$BE104</f>
        <v>0.21099448807136881</v>
      </c>
      <c r="CG105" s="58">
        <f t="shared" ref="CG105" si="1693">+BD$1*(BD105-BD104)/$BE104</f>
        <v>4.5769141432363755E-2</v>
      </c>
      <c r="CH105" s="58">
        <f t="shared" ref="CH105" si="1694">+SUM(BV105:CG105)</f>
        <v>2.3550665027190316</v>
      </c>
      <c r="CI105" s="50">
        <f t="shared" ref="CI105" si="1695">100*(H105/H104-1)</f>
        <v>2.446550222559174</v>
      </c>
      <c r="CK105" s="107">
        <f>+BG105-BV105</f>
        <v>0.49254041246194297</v>
      </c>
      <c r="CL105" s="107">
        <f t="shared" ref="CL105" si="1696">+BH105-BW105</f>
        <v>1.0306983852238175E-2</v>
      </c>
      <c r="CM105" s="107">
        <f t="shared" ref="CM105" si="1697">+BI105-BX105</f>
        <v>3.7903441837832785E-2</v>
      </c>
      <c r="CN105" s="107">
        <f t="shared" ref="CN105" si="1698">+BJ105-BY105</f>
        <v>-6.5712108970462479E-2</v>
      </c>
      <c r="CO105" s="107">
        <f t="shared" ref="CO105" si="1699">+BK105-BZ105</f>
        <v>-5.8140449214871978E-2</v>
      </c>
      <c r="CP105" s="107">
        <f t="shared" ref="CP105" si="1700">+BL105-CA105</f>
        <v>-9.0913554260317581E-2</v>
      </c>
      <c r="CQ105" s="107">
        <f t="shared" ref="CQ105" si="1701">+BM105-CB105</f>
        <v>-0.11041511327244566</v>
      </c>
      <c r="CR105" s="107">
        <f t="shared" ref="CR105" si="1702">+BN105-CC105</f>
        <v>-3.4502265036516072E-3</v>
      </c>
      <c r="CS105" s="107">
        <f t="shared" ref="CS105" si="1703">+BO105-CD105</f>
        <v>-7.9001092850849525E-2</v>
      </c>
      <c r="CT105" s="107">
        <f t="shared" ref="CT105" si="1704">+BP105-CE105</f>
        <v>-9.8649267802366436E-2</v>
      </c>
      <c r="CU105" s="107">
        <f t="shared" ref="CU105" si="1705">+BQ105-CF105</f>
        <v>-9.6477897214410177E-2</v>
      </c>
      <c r="CV105" s="107">
        <f t="shared" ref="CV105" si="1706">+BR105-CG105</f>
        <v>-1.0137627240895966E-2</v>
      </c>
      <c r="CW105" s="58">
        <f t="shared" ref="CW105" si="1707">+BS105-CH105</f>
        <v>-7.2146499178258328E-2</v>
      </c>
      <c r="CX105" s="106">
        <f t="shared" ref="CX105" si="1708">+BT105-CI105</f>
        <v>-0.16448787153482414</v>
      </c>
      <c r="DB105" s="66" t="s">
        <v>100</v>
      </c>
      <c r="DC105" s="50">
        <v>-4.1457917688055221E-2</v>
      </c>
    </row>
    <row r="106" spans="1:107" ht="14.45" thickBot="1">
      <c r="DB106" s="66" t="s">
        <v>98</v>
      </c>
      <c r="DC106" s="50">
        <v>-3.59687762735744E-2</v>
      </c>
    </row>
    <row r="107" spans="1:107" ht="14.45" thickBot="1">
      <c r="DB107" s="66" t="s">
        <v>95</v>
      </c>
      <c r="DC107" s="50">
        <v>-3.4353658461630743E-2</v>
      </c>
    </row>
    <row r="108" spans="1:107" ht="14.45" thickBot="1">
      <c r="DB108" s="66" t="s">
        <v>93</v>
      </c>
      <c r="DC108" s="50">
        <v>-3.4344858037141782E-2</v>
      </c>
    </row>
    <row r="109" spans="1:107" ht="14.45" thickBot="1">
      <c r="DB109" s="66" t="s">
        <v>97</v>
      </c>
      <c r="DC109" s="50">
        <v>-2.2098375572276244E-2</v>
      </c>
    </row>
    <row r="110" spans="1:107" ht="14.45" thickBot="1">
      <c r="DB110" s="66" t="s">
        <v>90</v>
      </c>
      <c r="DC110" s="50">
        <v>3.1661113266993682E-3</v>
      </c>
    </row>
    <row r="111" spans="1:107" ht="14.45" thickBot="1">
      <c r="DB111" s="66" t="s">
        <v>96</v>
      </c>
      <c r="DC111" s="50">
        <v>1.8409133020800494E-2</v>
      </c>
    </row>
    <row r="112" spans="1:107" ht="14.45" thickBot="1">
      <c r="DB112" s="113" t="s">
        <v>91</v>
      </c>
      <c r="DC112" s="50">
        <v>4.7805065509424705E-2</v>
      </c>
    </row>
    <row r="113" spans="106:107">
      <c r="DB113" s="73" t="s">
        <v>89</v>
      </c>
      <c r="DC113" s="50">
        <v>0.13026896631047225</v>
      </c>
    </row>
  </sheetData>
  <autoFilter ref="DB101:DC113" xr:uid="{F3BDB308-5D2E-4D98-B3C9-C4235010DAC5}">
    <sortState xmlns:xlrd2="http://schemas.microsoft.com/office/spreadsheetml/2017/richdata2" ref="DB102:DC113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zoomScale="130" zoomScaleNormal="130" workbookViewId="0"/>
  </sheetViews>
  <sheetFormatPr defaultColWidth="11.5703125" defaultRowHeight="14.45"/>
  <cols>
    <col min="9" max="9" width="11.85546875" bestFit="1" customWidth="1"/>
  </cols>
  <sheetData>
    <row r="2" spans="2:9">
      <c r="B2" s="105" t="s">
        <v>1</v>
      </c>
      <c r="C2" s="105">
        <f>+MONTH(MAX('Incidencia Mensual'!A3:A100000))</f>
        <v>6</v>
      </c>
    </row>
    <row r="3" spans="2:9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>
      <c r="B7">
        <f>+C2</f>
        <v>6</v>
      </c>
      <c r="C7">
        <f>+C3-1</f>
        <v>2024</v>
      </c>
      <c r="D7" s="81">
        <f>+DATE(C7,B7,1)</f>
        <v>45444</v>
      </c>
      <c r="E7" s="3">
        <f>+VLOOKUP($D7,'Infla Mensual PondENGHO'!$BL:$BQ,E$3,FALSE)</f>
        <v>5.4473378432063457E-2</v>
      </c>
      <c r="F7" s="3">
        <f>+VLOOKUP($D7,'Infla Mensual PondENGHO'!$BL:$BQ,F$3,FALSE)</f>
        <v>5.4373529339240001E-2</v>
      </c>
      <c r="G7" s="3">
        <f>+VLOOKUP($D7,'Infla Mensual PondENGHO'!$BL:$BQ,G$3,FALSE)</f>
        <v>5.4373189623958984E-2</v>
      </c>
      <c r="H7" s="3">
        <f>+VLOOKUP($D7,'Infla Mensual PondENGHO'!$BL:$BQ,H$3,FALSE)</f>
        <v>5.378438367209748E-2</v>
      </c>
      <c r="I7" s="3">
        <f>+VLOOKUP($D7,'Infla Mensual PondENGHO'!$BL:$BQ,I$3,FALSE)</f>
        <v>5.3607342499682353E-2</v>
      </c>
    </row>
    <row r="8" spans="2:9">
      <c r="B8">
        <f>+C2+1</f>
        <v>7</v>
      </c>
      <c r="C8">
        <f>+C3-1</f>
        <v>2024</v>
      </c>
      <c r="D8" s="81">
        <f>+DATE(C8,B8,1)</f>
        <v>45474</v>
      </c>
      <c r="E8" s="3">
        <f>+VLOOKUP($D8,'Infla Mensual PondENGHO'!$BL:$BQ,E$3,FALSE)</f>
        <v>4.9117137803997846E-2</v>
      </c>
      <c r="F8" s="3">
        <f>+VLOOKUP($D8,'Infla Mensual PondENGHO'!$BL:$BQ,F$3,FALSE)</f>
        <v>4.8952341751701267E-2</v>
      </c>
      <c r="G8" s="3">
        <f>+VLOOKUP($D8,'Infla Mensual PondENGHO'!$BL:$BQ,G$3,FALSE)</f>
        <v>4.9100459715806233E-2</v>
      </c>
      <c r="H8" s="3">
        <f>+VLOOKUP($D8,'Infla Mensual PondENGHO'!$BL:$BQ,H$3,FALSE)</f>
        <v>4.8751563531479691E-2</v>
      </c>
      <c r="I8" s="3">
        <f>+VLOOKUP($D8,'Infla Mensual PondENGHO'!$BL:$BQ,I$3,FALSE)</f>
        <v>4.8826984581953115E-2</v>
      </c>
    </row>
    <row r="9" spans="2:9">
      <c r="B9">
        <f t="shared" ref="B9:B16" si="1">+IF(B8=12,1,+B8+1)</f>
        <v>8</v>
      </c>
      <c r="C9">
        <f t="shared" ref="C9:C19" si="2">+IF(B9=1,+C8+1,C8)</f>
        <v>2024</v>
      </c>
      <c r="D9" s="81">
        <f t="shared" ref="D9:D19" si="3">+DATE(C9,B9,1)</f>
        <v>45505</v>
      </c>
      <c r="E9" s="3">
        <f>+VLOOKUP($D9,'Infla Mensual PondENGHO'!$BL:$BQ,E$3,FALSE)</f>
        <v>4.3169934894149442E-2</v>
      </c>
      <c r="F9" s="3">
        <f>+VLOOKUP($D9,'Infla Mensual PondENGHO'!$BL:$BQ,F$3,FALSE)</f>
        <v>4.3479385966803896E-2</v>
      </c>
      <c r="G9" s="3">
        <f>+VLOOKUP($D9,'Infla Mensual PondENGHO'!$BL:$BQ,G$3,FALSE)</f>
        <v>4.3120547373697082E-2</v>
      </c>
      <c r="H9" s="3">
        <f>+VLOOKUP($D9,'Infla Mensual PondENGHO'!$BL:$BQ,H$3,FALSE)</f>
        <v>4.3594260757631842E-2</v>
      </c>
      <c r="I9" s="3">
        <f>+VLOOKUP($D9,'Infla Mensual PondENGHO'!$BL:$BQ,I$3,FALSE)</f>
        <v>4.3906058949553461E-2</v>
      </c>
    </row>
    <row r="10" spans="2:9">
      <c r="B10">
        <f t="shared" si="1"/>
        <v>9</v>
      </c>
      <c r="C10">
        <f t="shared" si="2"/>
        <v>2024</v>
      </c>
      <c r="D10" s="81">
        <f t="shared" si="3"/>
        <v>45536</v>
      </c>
      <c r="E10" s="3">
        <f>+VLOOKUP($D10,'Infla Mensual PondENGHO'!$BL:$BQ,E$3,FALSE)</f>
        <v>2.9164071429276683E-2</v>
      </c>
      <c r="F10" s="3">
        <f>+VLOOKUP($D10,'Infla Mensual PondENGHO'!$BL:$BQ,F$3,FALSE)</f>
        <v>3.0367766242743954E-2</v>
      </c>
      <c r="G10" s="3">
        <f>+VLOOKUP($D10,'Infla Mensual PondENGHO'!$BL:$BQ,G$3,FALSE)</f>
        <v>3.0823419449936829E-2</v>
      </c>
      <c r="H10" s="3">
        <f>+VLOOKUP($D10,'Infla Mensual PondENGHO'!$BL:$BQ,H$3,FALSE)</f>
        <v>3.168428072092766E-2</v>
      </c>
      <c r="I10" s="3">
        <f>+VLOOKUP($D10,'Infla Mensual PondENGHO'!$BL:$BQ,I$3,FALSE)</f>
        <v>3.2798411069770328E-2</v>
      </c>
    </row>
    <row r="11" spans="2:9">
      <c r="B11">
        <f t="shared" si="1"/>
        <v>10</v>
      </c>
      <c r="C11">
        <f t="shared" si="2"/>
        <v>2024</v>
      </c>
      <c r="D11" s="81">
        <f t="shared" si="3"/>
        <v>45566</v>
      </c>
      <c r="E11" s="3">
        <f>+VLOOKUP($D11,'Infla Mensual PondENGHO'!$BL:$BQ,E$3,FALSE)</f>
        <v>2.4614440847600116E-2</v>
      </c>
      <c r="F11" s="3">
        <f>+VLOOKUP($D11,'Infla Mensual PondENGHO'!$BL:$BQ,F$3,FALSE)</f>
        <v>2.5919369018797322E-2</v>
      </c>
      <c r="G11" s="3">
        <f>+VLOOKUP($D11,'Infla Mensual PondENGHO'!$BL:$BQ,G$3,FALSE)</f>
        <v>2.6579525552866468E-2</v>
      </c>
      <c r="H11" s="3">
        <f>+VLOOKUP($D11,'Infla Mensual PondENGHO'!$BL:$BQ,H$3,FALSE)</f>
        <v>2.7534082563684947E-2</v>
      </c>
      <c r="I11" s="3">
        <f>+VLOOKUP($D11,'Infla Mensual PondENGHO'!$BL:$BQ,I$3,FALSE)</f>
        <v>2.9324594942012228E-2</v>
      </c>
    </row>
    <row r="12" spans="2:9">
      <c r="B12">
        <f t="shared" si="1"/>
        <v>11</v>
      </c>
      <c r="C12">
        <f t="shared" si="2"/>
        <v>2024</v>
      </c>
      <c r="D12" s="81">
        <f t="shared" si="3"/>
        <v>45597</v>
      </c>
      <c r="E12" s="3">
        <f>+VLOOKUP($D12,'Infla Mensual PondENGHO'!$BL:$BQ,E$3,FALSE)</f>
        <v>2.291115580644898E-2</v>
      </c>
      <c r="F12" s="3">
        <f>+VLOOKUP($D12,'Infla Mensual PondENGHO'!$BL:$BQ,F$3,FALSE)</f>
        <v>2.50346996347659E-2</v>
      </c>
      <c r="G12" s="3">
        <f>+VLOOKUP($D12,'Infla Mensual PondENGHO'!$BL:$BQ,G$3,FALSE)</f>
        <v>2.57868967001742E-2</v>
      </c>
      <c r="H12" s="3">
        <f>+VLOOKUP($D12,'Infla Mensual PondENGHO'!$BL:$BQ,H$3,FALSE)</f>
        <v>2.7210554174945889E-2</v>
      </c>
      <c r="I12" s="3">
        <f>+VLOOKUP($D12,'Infla Mensual PondENGHO'!$BL:$BQ,I$3,FALSE)</f>
        <v>2.8724349865401955E-2</v>
      </c>
    </row>
    <row r="13" spans="2:9">
      <c r="B13">
        <f t="shared" si="1"/>
        <v>12</v>
      </c>
      <c r="C13">
        <f t="shared" si="2"/>
        <v>2024</v>
      </c>
      <c r="D13" s="81">
        <f t="shared" si="3"/>
        <v>45627</v>
      </c>
      <c r="E13" s="3">
        <f>+VLOOKUP($D13,'Infla Mensual PondENGHO'!$BL:$BQ,E$3,FALSE)</f>
        <v>2.0985467037916594E-2</v>
      </c>
      <c r="F13" s="3">
        <f>+VLOOKUP($D13,'Infla Mensual PondENGHO'!$BL:$BQ,F$3,FALSE)</f>
        <v>2.2841154058538038E-2</v>
      </c>
      <c r="G13" s="3">
        <f>+VLOOKUP($D13,'Infla Mensual PondENGHO'!$BL:$BQ,G$3,FALSE)</f>
        <v>2.3546447626223044E-2</v>
      </c>
      <c r="H13" s="3">
        <f>+VLOOKUP($D13,'Infla Mensual PondENGHO'!$BL:$BQ,H$3,FALSE)</f>
        <v>2.4433062565627051E-2</v>
      </c>
      <c r="I13" s="3">
        <f>+VLOOKUP($D13,'Infla Mensual PondENGHO'!$BL:$BQ,I$3,FALSE)</f>
        <v>2.5992860048193789E-2</v>
      </c>
    </row>
    <row r="14" spans="2:9">
      <c r="B14">
        <f t="shared" si="1"/>
        <v>1</v>
      </c>
      <c r="C14">
        <f t="shared" si="2"/>
        <v>2025</v>
      </c>
      <c r="D14" s="81">
        <f t="shared" si="3"/>
        <v>45658</v>
      </c>
      <c r="E14" s="3">
        <f>+VLOOKUP($D14,'Infla Mensual PondENGHO'!$BL:$BQ,E$3,FALSE)</f>
        <v>1.5046995026804177E-2</v>
      </c>
      <c r="F14" s="3">
        <f>+VLOOKUP($D14,'Infla Mensual PondENGHO'!$BL:$BQ,F$3,FALSE)</f>
        <v>1.6186671674500275E-2</v>
      </c>
      <c r="G14" s="3">
        <f>+VLOOKUP($D14,'Infla Mensual PondENGHO'!$BL:$BQ,G$3,FALSE)</f>
        <v>1.701232751499604E-2</v>
      </c>
      <c r="H14" s="3">
        <f>+VLOOKUP($D14,'Infla Mensual PondENGHO'!$BL:$BQ,H$3,FALSE)</f>
        <v>1.8119465361628562E-2</v>
      </c>
      <c r="I14" s="3">
        <f>+VLOOKUP($D14,'Infla Mensual PondENGHO'!$BL:$BQ,I$3,FALSE)</f>
        <v>2.0180027209536489E-2</v>
      </c>
    </row>
    <row r="15" spans="2:9">
      <c r="B15">
        <f t="shared" si="1"/>
        <v>2</v>
      </c>
      <c r="C15">
        <f t="shared" si="2"/>
        <v>2025</v>
      </c>
      <c r="D15" s="81">
        <f t="shared" si="3"/>
        <v>45689</v>
      </c>
      <c r="E15" s="3">
        <f>+VLOOKUP($D15,'Infla Mensual PondENGHO'!$BL:$BQ,E$3,FALSE)</f>
        <v>2.0892332376991618E-2</v>
      </c>
      <c r="F15" s="3">
        <f>+VLOOKUP($D15,'Infla Mensual PondENGHO'!$BL:$BQ,F$3,FALSE)</f>
        <v>2.0970254398481103E-2</v>
      </c>
      <c r="G15" s="3">
        <f>+VLOOKUP($D15,'Infla Mensual PondENGHO'!$BL:$BQ,G$3,FALSE)</f>
        <v>2.1192615304965745E-2</v>
      </c>
      <c r="H15" s="3">
        <f>+VLOOKUP($D15,'Infla Mensual PondENGHO'!$BL:$BQ,H$3,FALSE)</f>
        <v>2.1213453138930749E-2</v>
      </c>
      <c r="I15" s="3">
        <f>+VLOOKUP($D15,'Infla Mensual PondENGHO'!$BL:$BQ,I$3,FALSE)</f>
        <v>2.1462266210353631E-2</v>
      </c>
    </row>
    <row r="16" spans="2:9">
      <c r="B16">
        <f t="shared" si="1"/>
        <v>3</v>
      </c>
      <c r="C16">
        <f t="shared" si="2"/>
        <v>2025</v>
      </c>
      <c r="D16" s="81">
        <f t="shared" si="3"/>
        <v>45717</v>
      </c>
      <c r="E16" s="3">
        <f>+VLOOKUP($D16,'Infla Mensual PondENGHO'!$BL:$BQ,E$3,FALSE)</f>
        <v>3.0472129963762473E-2</v>
      </c>
      <c r="F16" s="3">
        <f>+VLOOKUP($D16,'Infla Mensual PondENGHO'!$BL:$BQ,F$3,FALSE)</f>
        <v>2.7999678318678889E-2</v>
      </c>
      <c r="G16" s="3">
        <f>+VLOOKUP($D16,'Infla Mensual PondENGHO'!$BL:$BQ,G$3,FALSE)</f>
        <v>2.7186196188808021E-2</v>
      </c>
      <c r="H16" s="3">
        <f>+VLOOKUP($D16,'Infla Mensual PondENGHO'!$BL:$BQ,H$3,FALSE)</f>
        <v>2.5751967186886437E-2</v>
      </c>
      <c r="I16" s="3">
        <f>+VLOOKUP($D16,'Infla Mensual PondENGHO'!$BL:$BQ,I$3,FALSE)</f>
        <v>2.3896744654426705E-2</v>
      </c>
    </row>
    <row r="17" spans="2:9">
      <c r="B17">
        <f>+IF(B16=12,1,+B16+1)</f>
        <v>4</v>
      </c>
      <c r="C17">
        <f t="shared" si="2"/>
        <v>2025</v>
      </c>
      <c r="D17" s="81">
        <f t="shared" si="3"/>
        <v>45748</v>
      </c>
      <c r="E17" s="3">
        <f>+VLOOKUP($D17,'Infla Mensual PondENGHO'!$BL:$BQ,E$3,FALSE)</f>
        <v>2.7423552343981639E-2</v>
      </c>
      <c r="F17" s="3">
        <f>+VLOOKUP($D17,'Infla Mensual PondENGHO'!$BL:$BQ,F$3,FALSE)</f>
        <v>2.6984698939273466E-2</v>
      </c>
      <c r="G17" s="3">
        <f>+VLOOKUP($D17,'Infla Mensual PondENGHO'!$BL:$BQ,G$3,FALSE)</f>
        <v>2.6825551654108493E-2</v>
      </c>
      <c r="H17" s="3">
        <f>+VLOOKUP($D17,'Infla Mensual PondENGHO'!$BL:$BQ,H$3,FALSE)</f>
        <v>2.6545633767833809E-2</v>
      </c>
      <c r="I17" s="3">
        <f>+VLOOKUP($D17,'Infla Mensual PondENGHO'!$BL:$BQ,I$3,FALSE)</f>
        <v>2.641337428132684E-2</v>
      </c>
    </row>
    <row r="18" spans="2:9">
      <c r="B18">
        <f t="shared" ref="B18:B19" si="4">+IF(B17=12,1,+B17+1)</f>
        <v>5</v>
      </c>
      <c r="C18">
        <f t="shared" si="2"/>
        <v>2025</v>
      </c>
      <c r="D18" s="81">
        <f t="shared" si="3"/>
        <v>45778</v>
      </c>
      <c r="E18" s="3">
        <f>+VLOOKUP($D18,'Infla Mensual PondENGHO'!$BL:$BQ,E$3,FALSE)</f>
        <v>1.9260527680865502E-2</v>
      </c>
      <c r="F18" s="3">
        <f>+VLOOKUP($D18,'Infla Mensual PondENGHO'!$BL:$BQ,F$3,FALSE)</f>
        <v>1.929646962933429E-2</v>
      </c>
      <c r="G18" s="3">
        <f>+VLOOKUP($D18,'Infla Mensual PondENGHO'!$BL:$BQ,G$3,FALSE)</f>
        <v>1.9730469836726439E-2</v>
      </c>
      <c r="H18" s="3">
        <f>+VLOOKUP($D18,'Infla Mensual PondENGHO'!$BL:$BQ,H$3,FALSE)</f>
        <v>1.9615137840988117E-2</v>
      </c>
      <c r="I18" s="3">
        <f>+VLOOKUP($D18,'Infla Mensual PondENGHO'!$BL:$BQ,I$3,FALSE)</f>
        <v>1.9945664407625685E-2</v>
      </c>
    </row>
    <row r="19" spans="2:9">
      <c r="B19">
        <f t="shared" si="4"/>
        <v>6</v>
      </c>
      <c r="C19">
        <f t="shared" si="2"/>
        <v>2025</v>
      </c>
      <c r="D19" s="81">
        <f t="shared" si="3"/>
        <v>45809</v>
      </c>
      <c r="E19" s="3">
        <f>+VLOOKUP($D19,'Infla Mensual PondENGHO'!$BL:$BQ,E$3,FALSE)</f>
        <v>2.2820623510243498E-2</v>
      </c>
      <c r="F19" s="3">
        <f>+VLOOKUP($D19,'Infla Mensual PondENGHO'!$BL:$BQ,F$3,FALSE)</f>
        <v>2.3408196231634815E-2</v>
      </c>
      <c r="G19" s="3">
        <f>+VLOOKUP($D19,'Infla Mensual PondENGHO'!$BL:$BQ,G$3,FALSE)</f>
        <v>2.3614147764790872E-2</v>
      </c>
      <c r="H19" s="3">
        <f>+VLOOKUP($D19,'Infla Mensual PondENGHO'!$BL:$BQ,H$3,FALSE)</f>
        <v>2.3797906496814125E-2</v>
      </c>
      <c r="I19" s="3">
        <f>+VLOOKUP($D19,'Infla Mensual PondENGHO'!$BL:$BQ,I$3,FALSE)</f>
        <v>2.446550222559174E-2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06"/>
  <sheetViews>
    <sheetView zoomScale="139" zoomScaleNormal="115" workbookViewId="0">
      <pane xSplit="3" ySplit="3" topLeftCell="BL95" activePane="bottomRight" state="frozen"/>
      <selection pane="bottomRight" activeCell="A106" sqref="A106:XFD106"/>
      <selection pane="bottomLeft" activeCell="A4" sqref="A4"/>
      <selection pane="topRight" activeCell="D1" sqref="D1"/>
    </sheetView>
  </sheetViews>
  <sheetFormatPr defaultColWidth="11.5703125" defaultRowHeight="14.4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>
      <c r="D1" s="119" t="s">
        <v>83</v>
      </c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1"/>
      <c r="P1" s="119" t="s">
        <v>84</v>
      </c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1"/>
      <c r="AB1" s="119" t="s">
        <v>85</v>
      </c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1"/>
      <c r="AN1" s="119" t="s">
        <v>86</v>
      </c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1"/>
      <c r="AZ1" s="119" t="s">
        <v>87</v>
      </c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1"/>
      <c r="BL1" s="117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06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06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>
      <c r="A69" s="2">
        <f t="shared" si="22"/>
        <v>44682</v>
      </c>
      <c r="B69" s="1">
        <f t="shared" ref="B69:B106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5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5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5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5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06"/>
  <sheetViews>
    <sheetView zoomScale="134" zoomScaleNormal="115" workbookViewId="0">
      <pane xSplit="3" ySplit="2" topLeftCell="D85" activePane="bottomRight" state="frozen"/>
      <selection pane="bottomRight" activeCell="A106" sqref="A106:XFD106"/>
      <selection pane="bottomLeft" activeCell="A3" sqref="A3"/>
      <selection pane="topRight" activeCell="D1" sqref="D1"/>
    </sheetView>
  </sheetViews>
  <sheetFormatPr defaultColWidth="8" defaultRowHeight="13.9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4.45" thickBot="1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2" t="s">
        <v>107</v>
      </c>
      <c r="CL1" s="122"/>
      <c r="CM1" s="122"/>
      <c r="CN1" s="122"/>
      <c r="CO1" s="122"/>
      <c r="CP1" s="122"/>
      <c r="CQ1" s="122"/>
      <c r="CR1" s="122"/>
      <c r="CS1" s="122"/>
      <c r="CT1" s="122"/>
      <c r="CU1" s="122"/>
      <c r="CV1" s="122"/>
      <c r="CZ1" s="122" t="s">
        <v>108</v>
      </c>
      <c r="DA1" s="122"/>
      <c r="DB1" s="122"/>
      <c r="DC1" s="122"/>
      <c r="DD1" s="122"/>
      <c r="DE1" s="122"/>
      <c r="DF1" s="122"/>
      <c r="DG1" s="122"/>
      <c r="DH1" s="122"/>
      <c r="DI1" s="122"/>
      <c r="DJ1" s="122"/>
      <c r="DK1" s="122"/>
      <c r="DP1" s="122" t="s">
        <v>130</v>
      </c>
      <c r="DQ1" s="122"/>
      <c r="DR1" s="122"/>
      <c r="DS1" s="122"/>
      <c r="DT1" s="122"/>
      <c r="DU1" s="122"/>
      <c r="DV1" s="122"/>
      <c r="DW1" s="122"/>
      <c r="DX1" s="122"/>
      <c r="DY1" s="122"/>
      <c r="DZ1" s="122"/>
      <c r="EA1" s="122"/>
    </row>
    <row r="2" spans="1:135" s="62" customFormat="1" ht="72" thickBot="1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>
      <c r="A106" s="56"/>
      <c r="D106" s="57"/>
      <c r="E106" s="57"/>
      <c r="F106" s="57"/>
      <c r="G106" s="57"/>
      <c r="H106" s="57"/>
      <c r="I106" s="57"/>
      <c r="K106" s="58"/>
      <c r="L106" s="58"/>
      <c r="M106" s="58"/>
      <c r="N106" s="58"/>
      <c r="O106" s="58"/>
      <c r="P106" s="58"/>
      <c r="Q106" s="58"/>
      <c r="S106" s="57"/>
      <c r="T106" s="57"/>
      <c r="U106" s="57"/>
      <c r="V106" s="57"/>
      <c r="W106" s="57"/>
      <c r="Y106" s="58"/>
      <c r="Z106" s="58"/>
      <c r="AA106" s="58"/>
      <c r="AB106" s="58"/>
      <c r="AC106" s="58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G106" s="58"/>
      <c r="BH106" s="58"/>
      <c r="BI106" s="58"/>
      <c r="BJ106" s="58"/>
      <c r="BK106" s="58"/>
      <c r="BL106" s="58"/>
      <c r="BM106" s="58"/>
      <c r="BN106" s="58"/>
      <c r="BO106" s="58"/>
      <c r="BP106" s="58"/>
      <c r="BQ106" s="58"/>
      <c r="BR106" s="58"/>
      <c r="BS106" s="58"/>
      <c r="BV106" s="58"/>
      <c r="BW106" s="58"/>
      <c r="BX106" s="58"/>
      <c r="BY106" s="58"/>
      <c r="BZ106" s="58"/>
      <c r="CA106" s="58"/>
      <c r="CB106" s="58"/>
      <c r="CC106" s="58"/>
      <c r="CD106" s="58"/>
      <c r="CE106" s="58"/>
      <c r="CF106" s="58"/>
      <c r="CG106" s="58"/>
      <c r="CH106" s="58"/>
      <c r="CK106" s="58"/>
      <c r="CL106" s="58"/>
      <c r="CM106" s="58"/>
      <c r="CN106" s="58"/>
      <c r="CO106" s="58"/>
      <c r="CP106" s="58"/>
      <c r="CQ106" s="58"/>
      <c r="CR106" s="58"/>
      <c r="CS106" s="58"/>
      <c r="CT106" s="58"/>
      <c r="CU106" s="58"/>
      <c r="CV106" s="58"/>
      <c r="CW106" s="58"/>
      <c r="CX106" s="58"/>
      <c r="CY106" s="58"/>
      <c r="CZ106" s="58"/>
      <c r="DA106" s="58"/>
      <c r="DB106" s="58"/>
      <c r="DC106" s="58"/>
      <c r="DD106" s="58"/>
      <c r="DE106" s="58"/>
      <c r="DF106" s="58"/>
      <c r="DG106" s="58"/>
      <c r="DH106" s="58"/>
      <c r="DI106" s="58"/>
      <c r="DJ106" s="58"/>
      <c r="DK106" s="58"/>
      <c r="DL106" s="58"/>
      <c r="DM106" s="58"/>
      <c r="DN106" s="58"/>
      <c r="DO106" s="56"/>
      <c r="DP106" s="58"/>
      <c r="DQ106" s="58"/>
      <c r="DR106" s="58"/>
      <c r="DS106" s="58"/>
      <c r="DT106" s="58"/>
      <c r="DU106" s="58"/>
      <c r="DV106" s="58"/>
      <c r="DW106" s="58"/>
      <c r="DX106" s="58"/>
      <c r="DY106" s="58"/>
      <c r="DZ106" s="58"/>
      <c r="EA106" s="58"/>
      <c r="EB106" s="58"/>
      <c r="EC106" s="58"/>
      <c r="ED106" s="76"/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95"/>
  <sheetViews>
    <sheetView tabSelected="1" topLeftCell="B1" zoomScale="101" zoomScaleNormal="85" workbookViewId="0">
      <selection activeCell="B94" sqref="B94:C95"/>
    </sheetView>
  </sheetViews>
  <sheetFormatPr defaultColWidth="11.5703125" defaultRowHeight="14.4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>
      <c r="T1" s="84" t="s">
        <v>134</v>
      </c>
    </row>
    <row r="2" spans="2:26" ht="33.6" customHeight="1">
      <c r="B2" s="123" t="s">
        <v>135</v>
      </c>
      <c r="C2" s="123"/>
      <c r="G2" s="82" t="s">
        <v>136</v>
      </c>
      <c r="L2" s="82" t="s">
        <v>137</v>
      </c>
    </row>
    <row r="3" spans="2:26">
      <c r="T3" s="124" t="s">
        <v>138</v>
      </c>
      <c r="U3" s="124"/>
      <c r="V3" s="124"/>
      <c r="W3" s="124"/>
    </row>
    <row r="4" spans="2:26" s="87" customFormat="1" ht="31.35" customHeight="1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45809</v>
      </c>
      <c r="G5" t="s">
        <v>146</v>
      </c>
      <c r="H5">
        <v>1</v>
      </c>
      <c r="I5" s="85">
        <f>+VLOOKUP($F5,'Infla Mensual PondENGHO'!$BL:$BQ,H5+1,FALSE)*100</f>
        <v>2.2820623510243498</v>
      </c>
      <c r="J5" s="85">
        <f>+VLOOKUP($F5,'Infla Interanual PondENGHO'!$BL:$BQ,$H5+1,FALSE)*100</f>
        <v>37.853611721435556</v>
      </c>
      <c r="L5" s="50">
        <v>2</v>
      </c>
      <c r="M5" s="56">
        <f>+MAX('Incidencia Interanual'!DO:DO)</f>
        <v>45809</v>
      </c>
      <c r="N5" s="58">
        <f>+VLOOKUP($M5,'Incidencia Interanual'!$DO:$EB,$L5,FALSE)</f>
        <v>6.035658577076231</v>
      </c>
      <c r="O5" s="50" t="str">
        <f>+VLOOKUP("Division",'Incidencia Interanual'!$DO:$EB,$L5,FALSE)</f>
        <v>Alimentos y bebidas no alcohólicas</v>
      </c>
      <c r="P5" s="85">
        <f>+N5</f>
        <v>6.035658577076231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45809</v>
      </c>
      <c r="H6">
        <f>+H5+1</f>
        <v>2</v>
      </c>
      <c r="I6" s="85">
        <f>+VLOOKUP($F6,'Infla Mensual PondENGHO'!$BL:$BQ,H6+1,FALSE)*100</f>
        <v>2.3408196231634815</v>
      </c>
      <c r="J6" s="85">
        <f>+VLOOKUP($F6,'Infla Interanual PondENGHO'!$BL:$BQ,$H6+1,FALSE)*100</f>
        <v>38.606893867467718</v>
      </c>
      <c r="L6" s="50">
        <f t="shared" ref="L6:L17" si="0">+L5+1</f>
        <v>3</v>
      </c>
      <c r="M6" s="56">
        <f>+MAX('Incidencia Interanual'!DO:DO)</f>
        <v>45809</v>
      </c>
      <c r="N6" s="58">
        <f>+VLOOKUP(M6,'Incidencia Interanual'!DO:EB,L6,FALSE)</f>
        <v>6.6015979801512303E-2</v>
      </c>
      <c r="O6" s="50" t="str">
        <f>+VLOOKUP("Division",'Incidencia Interanual'!$DO:$EB,$L6,FALSE)</f>
        <v>Bebidas alcohólicas y tabaco</v>
      </c>
      <c r="P6" s="85">
        <f t="shared" ref="P6:P16" si="1">+N6</f>
        <v>6.6015979801512303E-2</v>
      </c>
      <c r="T6" s="81">
        <f>+DATE(Y6,Z6,1)</f>
        <v>45444</v>
      </c>
      <c r="U6" s="33" t="s">
        <v>149</v>
      </c>
      <c r="V6" s="104">
        <f ca="1">100*VLOOKUP($T6,'Infla Mensual PondENGHO'!$A$3:'Infla Mensual PondENGHO'!$A$3:$BQ$1000000,COLUMN($BM$1),FALSE)</f>
        <v>5.4473378432063457</v>
      </c>
      <c r="Y6">
        <f>+YEAR(M6)-1</f>
        <v>2024</v>
      </c>
      <c r="Z6">
        <f>+MONTH(M6)</f>
        <v>6</v>
      </c>
    </row>
    <row r="7" spans="2:26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45809</v>
      </c>
      <c r="H7">
        <f t="shared" ref="H7:H8" si="2">+H6+1</f>
        <v>3</v>
      </c>
      <c r="I7" s="85">
        <f>+VLOOKUP($F7,'Infla Mensual PondENGHO'!$BL:$BQ,H7+1,FALSE)*100</f>
        <v>2.3614147764790872</v>
      </c>
      <c r="J7" s="85">
        <f>+VLOOKUP($F7,'Infla Interanual PondENGHO'!$BL:$BQ,$H7+1,FALSE)*100</f>
        <v>39.025528814217751</v>
      </c>
      <c r="L7" s="50">
        <f t="shared" si="0"/>
        <v>4</v>
      </c>
      <c r="M7" s="56">
        <f>+MAX('Incidencia Interanual'!DO:DO)</f>
        <v>45809</v>
      </c>
      <c r="N7" s="58">
        <f>+VLOOKUP(M7,'Incidencia Interanual'!DO:EB,L7,FALSE)</f>
        <v>0.46689000388679669</v>
      </c>
      <c r="O7" s="50" t="str">
        <f>+VLOOKUP("Division",'Incidencia Interanual'!$DO:$EB,$L7,FALSE)</f>
        <v>Prendas de vestir y calzado</v>
      </c>
      <c r="P7" s="85">
        <f t="shared" si="1"/>
        <v>0.46689000388679669</v>
      </c>
      <c r="T7" s="81">
        <f t="shared" ref="T7:T18" si="3">+DATE(Y7,Z7,1)</f>
        <v>45474</v>
      </c>
      <c r="U7" s="33" t="s">
        <v>149</v>
      </c>
      <c r="V7" s="104">
        <f ca="1">100*VLOOKUP($T7,'Infla Mensual PondENGHO'!$A$3:'Infla Mensual PondENGHO'!$A$3:$BQ$1000000,COLUMN($BM$1),FALSE)</f>
        <v>4.9117137803997846</v>
      </c>
      <c r="Y7">
        <f>+IF(Z6=12,Y6+1,Y6)</f>
        <v>2024</v>
      </c>
      <c r="Z7">
        <f>+IF(Z6=12,1,Z6+1)</f>
        <v>7</v>
      </c>
    </row>
    <row r="8" spans="2:26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45809</v>
      </c>
      <c r="H8">
        <f t="shared" si="2"/>
        <v>4</v>
      </c>
      <c r="I8" s="85">
        <f>+VLOOKUP($F8,'Infla Mensual PondENGHO'!$BL:$BQ,H8+1,FALSE)*100</f>
        <v>2.3797906496814125</v>
      </c>
      <c r="J8" s="85">
        <f>+VLOOKUP($F8,'Infla Interanual PondENGHO'!$BL:$BQ,$H8+1,FALSE)*100</f>
        <v>39.532961155335045</v>
      </c>
      <c r="L8" s="50">
        <f t="shared" si="0"/>
        <v>5</v>
      </c>
      <c r="M8" s="56">
        <f>+MAX('Incidencia Interanual'!DO:DO)</f>
        <v>45809</v>
      </c>
      <c r="N8" s="58">
        <f>+VLOOKUP(M8,'Incidencia Interanual'!DO:EB,L8,FALSE)</f>
        <v>-1.8873254988623245E-2</v>
      </c>
      <c r="O8" s="50" t="str">
        <f>+VLOOKUP("Division",'Incidencia Interanual'!$DO:$EB,$L8,FALSE)</f>
        <v>Vivienda, agua, electricidad, gas y otros combustibles</v>
      </c>
      <c r="P8" s="85">
        <f t="shared" si="1"/>
        <v>-1.8873254988623245E-2</v>
      </c>
      <c r="T8" s="81">
        <f t="shared" si="3"/>
        <v>45505</v>
      </c>
      <c r="U8" s="33" t="s">
        <v>149</v>
      </c>
      <c r="V8" s="104">
        <f ca="1">100*VLOOKUP($T8,'Infla Mensual PondENGHO'!$A$3:'Infla Mensual PondENGHO'!$A$3:$BQ$1000000,COLUMN($BM$1),FALSE)</f>
        <v>4.3169934894149442</v>
      </c>
      <c r="Y8">
        <f t="shared" ref="Y8:Y18" si="4">+IF(Z7=12,Y7+1,Y7)</f>
        <v>2024</v>
      </c>
      <c r="Z8">
        <f t="shared" ref="Z8:Z18" si="5">+IF(Z7=12,1,Z7+1)</f>
        <v>8</v>
      </c>
    </row>
    <row r="9" spans="2:26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45809</v>
      </c>
      <c r="G9" t="s">
        <v>150</v>
      </c>
      <c r="H9">
        <v>5</v>
      </c>
      <c r="I9" s="85">
        <f>+VLOOKUP($F9,'Infla Mensual PondENGHO'!$BL:$BQ,H9+1,FALSE)*100</f>
        <v>2.446550222559174</v>
      </c>
      <c r="J9" s="85">
        <f>+VLOOKUP($F9,'Infla Interanual PondENGHO'!$BL:$BQ,$H9+1,FALSE)*100</f>
        <v>40.581613725413959</v>
      </c>
      <c r="L9" s="50">
        <f t="shared" si="0"/>
        <v>6</v>
      </c>
      <c r="M9" s="56">
        <f>+MAX('Incidencia Interanual'!DO:DO)</f>
        <v>45809</v>
      </c>
      <c r="N9" s="58">
        <f>+VLOOKUP(M9,'Incidencia Interanual'!DO:EB,L9,FALSE)</f>
        <v>-0.80340961601285876</v>
      </c>
      <c r="O9" s="50" t="str">
        <f>+VLOOKUP("Division",'Incidencia Interanual'!$DO:$EB,$L9,FALSE)</f>
        <v>Equipamiento y mantenimiento del hogar</v>
      </c>
      <c r="P9" s="85">
        <f t="shared" si="1"/>
        <v>-0.80340961601285876</v>
      </c>
      <c r="T9" s="81">
        <f t="shared" si="3"/>
        <v>45536</v>
      </c>
      <c r="U9" s="33" t="s">
        <v>149</v>
      </c>
      <c r="V9" s="104">
        <f ca="1">100*VLOOKUP($T9,'Infla Mensual PondENGHO'!$A$3:'Infla Mensual PondENGHO'!$A$3:$BQ$1000000,COLUMN($BM$1),FALSE)</f>
        <v>2.9164071429276683</v>
      </c>
      <c r="Y9">
        <f t="shared" si="4"/>
        <v>2024</v>
      </c>
      <c r="Z9">
        <f t="shared" si="5"/>
        <v>9</v>
      </c>
    </row>
    <row r="10" spans="2:26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45809</v>
      </c>
      <c r="N10" s="58">
        <f>+VLOOKUP(M10,'Incidencia Interanual'!DO:EB,L10,FALSE)</f>
        <v>-1.8645453613816505</v>
      </c>
      <c r="O10" s="50" t="str">
        <f>+VLOOKUP("Division",'Incidencia Interanual'!$DO:$EB,$L10,FALSE)</f>
        <v>Salud</v>
      </c>
      <c r="P10" s="85">
        <f t="shared" si="1"/>
        <v>-1.8645453613816505</v>
      </c>
      <c r="T10" s="81">
        <f t="shared" si="3"/>
        <v>45566</v>
      </c>
      <c r="U10" s="33" t="s">
        <v>149</v>
      </c>
      <c r="V10" s="104">
        <f ca="1">100*VLOOKUP($T10,'Infla Mensual PondENGHO'!$A$3:'Infla Mensual PondENGHO'!$A$3:$BQ$1000000,COLUMN($BM$1),FALSE)</f>
        <v>2.4614440847600116</v>
      </c>
      <c r="Y10">
        <f t="shared" si="4"/>
        <v>2024</v>
      </c>
      <c r="Z10">
        <f t="shared" si="5"/>
        <v>10</v>
      </c>
    </row>
    <row r="11" spans="2:26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-0.16448787153482414</v>
      </c>
      <c r="J11" s="85">
        <f t="shared" ref="J11" si="6">+J5-J9</f>
        <v>-2.7280020039784034</v>
      </c>
      <c r="L11" s="50">
        <f t="shared" si="0"/>
        <v>8</v>
      </c>
      <c r="M11" s="56">
        <f>+MAX('Incidencia Interanual'!DO:DO)</f>
        <v>45809</v>
      </c>
      <c r="N11" s="58">
        <f>+VLOOKUP(M11,'Incidencia Interanual'!DO:EB,L11,FALSE)</f>
        <v>-1.8003370432349595</v>
      </c>
      <c r="O11" s="50" t="str">
        <f>+VLOOKUP("Division",'Incidencia Interanual'!$DO:$EB,$L11,FALSE)</f>
        <v>Transporte</v>
      </c>
      <c r="P11" s="85">
        <f t="shared" si="1"/>
        <v>-1.8003370432349595</v>
      </c>
      <c r="T11" s="81">
        <f t="shared" si="3"/>
        <v>45597</v>
      </c>
      <c r="U11" s="33" t="s">
        <v>149</v>
      </c>
      <c r="V11" s="104">
        <f ca="1">100*VLOOKUP($T11,'Infla Mensual PondENGHO'!$A$3:'Infla Mensual PondENGHO'!$A$3:$BQ$1000000,COLUMN($BM$1),FALSE)</f>
        <v>2.291115580644898</v>
      </c>
      <c r="Y11">
        <f t="shared" si="4"/>
        <v>2024</v>
      </c>
      <c r="Z11">
        <f t="shared" si="5"/>
        <v>11</v>
      </c>
    </row>
    <row r="12" spans="2:26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45809</v>
      </c>
      <c r="N12" s="58">
        <f>+VLOOKUP(M12,'Incidencia Interanual'!DO:EB,L12,FALSE)</f>
        <v>6.6095683665950533E-2</v>
      </c>
      <c r="O12" s="50" t="str">
        <f>+VLOOKUP("Division",'Incidencia Interanual'!$DO:$EB,$L12,FALSE)</f>
        <v>Comunicación</v>
      </c>
      <c r="P12" s="85">
        <f t="shared" si="1"/>
        <v>6.6095683665950533E-2</v>
      </c>
      <c r="T12" s="81">
        <f t="shared" si="3"/>
        <v>45627</v>
      </c>
      <c r="U12" s="33" t="s">
        <v>149</v>
      </c>
      <c r="V12" s="104">
        <f ca="1">100*VLOOKUP($T12,'Infla Mensual PondENGHO'!$A$3:'Infla Mensual PondENGHO'!$A$3:$BQ$1000000,COLUMN($BM$1),FALSE)</f>
        <v>2.0985467037916594</v>
      </c>
      <c r="Y12">
        <f t="shared" si="4"/>
        <v>2024</v>
      </c>
      <c r="Z12">
        <f t="shared" si="5"/>
        <v>12</v>
      </c>
    </row>
    <row r="13" spans="2:26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45809</v>
      </c>
      <c r="N13" s="58">
        <f>+VLOOKUP(M13,'Incidencia Interanual'!DO:EB,L13,FALSE)</f>
        <v>-0.8477109036495607</v>
      </c>
      <c r="O13" s="50" t="str">
        <f>+VLOOKUP("Division",'Incidencia Interanual'!$DO:$EB,$L13,FALSE)</f>
        <v>Recreación y cultura</v>
      </c>
      <c r="P13" s="85">
        <f t="shared" si="1"/>
        <v>-0.8477109036495607</v>
      </c>
      <c r="T13" s="81">
        <f t="shared" si="3"/>
        <v>45658</v>
      </c>
      <c r="U13" s="33" t="s">
        <v>149</v>
      </c>
      <c r="V13" s="104">
        <f ca="1">100*VLOOKUP($T13,'Infla Mensual PondENGHO'!$A$3:'Infla Mensual PondENGHO'!$A$3:$BQ$1000000,COLUMN($BM$1),FALSE)</f>
        <v>1.5046995026804177</v>
      </c>
      <c r="Y13">
        <f t="shared" si="4"/>
        <v>2025</v>
      </c>
      <c r="Z13">
        <f t="shared" si="5"/>
        <v>1</v>
      </c>
    </row>
    <row r="14" spans="2:26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45809</v>
      </c>
      <c r="N14" s="58">
        <f>+VLOOKUP(M14,'Incidencia Interanual'!DO:EB,L14,FALSE)</f>
        <v>-0.94851126521203288</v>
      </c>
      <c r="O14" s="50" t="str">
        <f>+VLOOKUP("Division",'Incidencia Interanual'!$DO:$EB,$L14,FALSE)</f>
        <v>Educación</v>
      </c>
      <c r="P14" s="85">
        <f t="shared" si="1"/>
        <v>-0.94851126521203288</v>
      </c>
      <c r="T14" s="81">
        <f t="shared" si="3"/>
        <v>45689</v>
      </c>
      <c r="U14" s="33" t="s">
        <v>149</v>
      </c>
      <c r="V14" s="104">
        <f ca="1">100*VLOOKUP($T14,'Infla Mensual PondENGHO'!$A$3:'Infla Mensual PondENGHO'!$A$3:$BQ$1000000,COLUMN($BM$1),FALSE)</f>
        <v>2.0892332376991618</v>
      </c>
      <c r="Y14">
        <f t="shared" si="4"/>
        <v>2025</v>
      </c>
      <c r="Z14">
        <f t="shared" si="5"/>
        <v>2</v>
      </c>
    </row>
    <row r="15" spans="2:26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45809</v>
      </c>
      <c r="N15" s="58">
        <f>+VLOOKUP(M15,'Incidencia Interanual'!DO:EB,L15,FALSE)</f>
        <v>-2.4829804536326403</v>
      </c>
      <c r="O15" s="50" t="str">
        <f>+VLOOKUP("Division",'Incidencia Interanual'!$DO:$EB,$L15,FALSE)</f>
        <v>Restaurantes y hoteles</v>
      </c>
      <c r="P15" s="85">
        <f t="shared" si="1"/>
        <v>-2.4829804536326403</v>
      </c>
      <c r="T15" s="81">
        <f t="shared" si="3"/>
        <v>45717</v>
      </c>
      <c r="U15" s="33" t="s">
        <v>149</v>
      </c>
      <c r="V15" s="104">
        <f ca="1">100*VLOOKUP($T15,'Infla Mensual PondENGHO'!$A$3:'Infla Mensual PondENGHO'!$A$3:$BQ$1000000,COLUMN($BM$1),FALSE)</f>
        <v>3.0472129963762473</v>
      </c>
      <c r="Y15">
        <f t="shared" si="4"/>
        <v>2025</v>
      </c>
      <c r="Z15">
        <f t="shared" si="5"/>
        <v>3</v>
      </c>
    </row>
    <row r="16" spans="2:26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45809</v>
      </c>
      <c r="N16" s="58">
        <f>+VLOOKUP(M16,'Incidencia Interanual'!DO:EB,L16,FALSE)</f>
        <v>-0.59629435029655076</v>
      </c>
      <c r="O16" s="50" t="str">
        <f>+VLOOKUP("Division",'Incidencia Interanual'!$DO:$EB,$L16,FALSE)</f>
        <v>Bienes y servicios varios</v>
      </c>
      <c r="P16" s="85">
        <f t="shared" si="1"/>
        <v>-0.59629435029655076</v>
      </c>
      <c r="T16" s="81">
        <f t="shared" si="3"/>
        <v>45748</v>
      </c>
      <c r="U16" s="33" t="s">
        <v>149</v>
      </c>
      <c r="V16" s="104">
        <f ca="1">100*VLOOKUP($T16,'Infla Mensual PondENGHO'!$A$3:'Infla Mensual PondENGHO'!$A$3:$BQ$1000000,COLUMN($BM$1),FALSE)</f>
        <v>2.7423552343981639</v>
      </c>
      <c r="Y16">
        <f t="shared" si="4"/>
        <v>2025</v>
      </c>
      <c r="Z16">
        <f t="shared" si="5"/>
        <v>4</v>
      </c>
    </row>
    <row r="17" spans="2:26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45809</v>
      </c>
      <c r="N17" s="58">
        <f>+VLOOKUP(M17,'Incidencia Interanual'!DO:EB,L17,FALSE)</f>
        <v>-2.7280020039783892</v>
      </c>
      <c r="O17" s="50" t="str">
        <f>+VLOOKUP("Division",'Incidencia Interanual'!$DO:$EB,$L17,FALSE)</f>
        <v>Nivel general</v>
      </c>
      <c r="P17" s="85">
        <f>+MAX(P5:P16)+99999</f>
        <v>100005.03565857708</v>
      </c>
      <c r="T17" s="81">
        <f t="shared" si="3"/>
        <v>45778</v>
      </c>
      <c r="U17" s="33" t="s">
        <v>149</v>
      </c>
      <c r="V17" s="104">
        <f ca="1">100*VLOOKUP($T17,'Infla Mensual PondENGHO'!$A$3:'Infla Mensual PondENGHO'!$A$3:$BQ$1000000,COLUMN($BM$1),FALSE)</f>
        <v>1.9260527680865502</v>
      </c>
      <c r="Y17">
        <f t="shared" si="4"/>
        <v>2025</v>
      </c>
      <c r="Z17">
        <f t="shared" si="5"/>
        <v>5</v>
      </c>
    </row>
    <row r="18" spans="2:26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45809</v>
      </c>
      <c r="U18" s="33" t="s">
        <v>149</v>
      </c>
      <c r="V18" s="104">
        <f ca="1">100*VLOOKUP($T18,'Infla Mensual PondENGHO'!$A$3:'Infla Mensual PondENGHO'!$A$3:$BQ$1000000,COLUMN($BM$1),FALSE)</f>
        <v>2.2820623510243498</v>
      </c>
      <c r="Y18">
        <f t="shared" si="4"/>
        <v>2025</v>
      </c>
      <c r="Z18">
        <f t="shared" si="5"/>
        <v>6</v>
      </c>
    </row>
    <row r="19" spans="2:26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45444</v>
      </c>
      <c r="U19" s="33" t="s">
        <v>152</v>
      </c>
      <c r="V19" s="104">
        <f ca="1">100*VLOOKUP($T19,'Infla Mensual PondENGHO'!$A$3:'Infla Mensual PondENGHO'!$A$3:$BQ$1000000,COLUMN($BN$1),FALSE)</f>
        <v>5.4373529339240001</v>
      </c>
    </row>
    <row r="20" spans="2:26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45474</v>
      </c>
      <c r="U20" s="33" t="s">
        <v>152</v>
      </c>
      <c r="V20" s="104">
        <f ca="1">100*VLOOKUP($T20,'Infla Mensual PondENGHO'!$A$3:'Infla Mensual PondENGHO'!$A$3:$BQ$1000000,COLUMN($BN$1),FALSE)</f>
        <v>4.8952341751701267</v>
      </c>
    </row>
    <row r="21" spans="2:26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45505</v>
      </c>
      <c r="U21" s="33" t="s">
        <v>152</v>
      </c>
      <c r="V21" s="104">
        <f ca="1">100*VLOOKUP($T21,'Infla Mensual PondENGHO'!$A$3:'Infla Mensual PondENGHO'!$A$3:$BQ$1000000,COLUMN($BN$1),FALSE)</f>
        <v>4.3479385966803896</v>
      </c>
    </row>
    <row r="22" spans="2:26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45536</v>
      </c>
      <c r="U22" s="33" t="s">
        <v>152</v>
      </c>
      <c r="V22" s="104">
        <f ca="1">100*VLOOKUP($T22,'Infla Mensual PondENGHO'!$A$3:'Infla Mensual PondENGHO'!$A$3:$BQ$1000000,COLUMN($BN$1),FALSE)</f>
        <v>3.0367766242743954</v>
      </c>
    </row>
    <row r="23" spans="2:26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45566</v>
      </c>
      <c r="U23" s="33" t="s">
        <v>152</v>
      </c>
      <c r="V23" s="104">
        <f ca="1">100*VLOOKUP($T23,'Infla Mensual PondENGHO'!$A$3:'Infla Mensual PondENGHO'!$A$3:$BQ$1000000,COLUMN($BN$1),FALSE)</f>
        <v>2.5919369018797322</v>
      </c>
    </row>
    <row r="24" spans="2:26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45597</v>
      </c>
      <c r="U24" s="33" t="s">
        <v>152</v>
      </c>
      <c r="V24" s="104">
        <f ca="1">100*VLOOKUP($T24,'Infla Mensual PondENGHO'!$A$3:'Infla Mensual PondENGHO'!$A$3:$BQ$1000000,COLUMN($BN$1),FALSE)</f>
        <v>2.50346996347659</v>
      </c>
    </row>
    <row r="25" spans="2:26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45627</v>
      </c>
      <c r="U25" s="33" t="s">
        <v>152</v>
      </c>
      <c r="V25" s="104">
        <f ca="1">100*VLOOKUP($T25,'Infla Mensual PondENGHO'!$A$3:'Infla Mensual PondENGHO'!$A$3:$BQ$1000000,COLUMN($BN$1),FALSE)</f>
        <v>2.2841154058538038</v>
      </c>
    </row>
    <row r="26" spans="2:26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45658</v>
      </c>
      <c r="U26" s="33" t="s">
        <v>152</v>
      </c>
      <c r="V26" s="104">
        <f ca="1">100*VLOOKUP($T26,'Infla Mensual PondENGHO'!$A$3:'Infla Mensual PondENGHO'!$A$3:$BQ$1000000,COLUMN($BN$1),FALSE)</f>
        <v>1.6186671674500275</v>
      </c>
    </row>
    <row r="27" spans="2:26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45689</v>
      </c>
      <c r="U27" s="33" t="s">
        <v>152</v>
      </c>
      <c r="V27" s="104">
        <f ca="1">100*VLOOKUP($T27,'Infla Mensual PondENGHO'!$A$3:'Infla Mensual PondENGHO'!$A$3:$BQ$1000000,COLUMN($BN$1),FALSE)</f>
        <v>2.0970254398481103</v>
      </c>
    </row>
    <row r="28" spans="2:26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45717</v>
      </c>
      <c r="U28" s="33" t="s">
        <v>152</v>
      </c>
      <c r="V28" s="104">
        <f ca="1">100*VLOOKUP($T28,'Infla Mensual PondENGHO'!$A$3:'Infla Mensual PondENGHO'!$A$3:$BQ$1000000,COLUMN($BN$1),FALSE)</f>
        <v>2.7999678318678889</v>
      </c>
    </row>
    <row r="29" spans="2:26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45748</v>
      </c>
      <c r="U29" s="33" t="s">
        <v>152</v>
      </c>
      <c r="V29" s="104">
        <f ca="1">100*VLOOKUP($T29,'Infla Mensual PondENGHO'!$A$3:'Infla Mensual PondENGHO'!$A$3:$BQ$1000000,COLUMN($BN$1),FALSE)</f>
        <v>2.6984698939273466</v>
      </c>
    </row>
    <row r="30" spans="2:26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45778</v>
      </c>
      <c r="U30" s="33" t="s">
        <v>152</v>
      </c>
      <c r="V30" s="104">
        <f ca="1">100*VLOOKUP($T30,'Infla Mensual PondENGHO'!$A$3:'Infla Mensual PondENGHO'!$A$3:$BQ$1000000,COLUMN($BN$1),FALSE)</f>
        <v>1.929646962933429</v>
      </c>
    </row>
    <row r="31" spans="2:26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45809</v>
      </c>
      <c r="U31" s="33" t="s">
        <v>152</v>
      </c>
      <c r="V31" s="104">
        <f ca="1">100*VLOOKUP($T31,'Infla Mensual PondENGHO'!$A$3:'Infla Mensual PondENGHO'!$A$3:$BQ$1000000,COLUMN($BN$1),FALSE)</f>
        <v>2.3408196231634815</v>
      </c>
    </row>
    <row r="32" spans="2:26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45444</v>
      </c>
      <c r="U32" s="33" t="s">
        <v>153</v>
      </c>
      <c r="V32" s="104">
        <f ca="1">100*VLOOKUP($T32,'Infla Mensual PondENGHO'!$A$3:'Infla Mensual PondENGHO'!$A$3:$BQ$1000000,COLUMN($BO$1),FALSE)</f>
        <v>5.4373189623958984</v>
      </c>
    </row>
    <row r="33" spans="2:22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45474</v>
      </c>
      <c r="U33" s="33" t="s">
        <v>153</v>
      </c>
      <c r="V33" s="104">
        <f ca="1">100*VLOOKUP($T33,'Infla Mensual PondENGHO'!$A$3:'Infla Mensual PondENGHO'!$A$3:$BQ$1000000,COLUMN($BO$1),FALSE)</f>
        <v>4.9100459715806233</v>
      </c>
    </row>
    <row r="34" spans="2:22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45505</v>
      </c>
      <c r="U34" s="33" t="s">
        <v>153</v>
      </c>
      <c r="V34" s="104">
        <f ca="1">100*VLOOKUP($T34,'Infla Mensual PondENGHO'!$A$3:'Infla Mensual PondENGHO'!$A$3:$BQ$1000000,COLUMN($BO$1),FALSE)</f>
        <v>4.3120547373697082</v>
      </c>
    </row>
    <row r="35" spans="2:22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45536</v>
      </c>
      <c r="U35" s="33" t="s">
        <v>153</v>
      </c>
      <c r="V35" s="104">
        <f ca="1">100*VLOOKUP($T35,'Infla Mensual PondENGHO'!$A$3:'Infla Mensual PondENGHO'!$A$3:$BQ$1000000,COLUMN($BO$1),FALSE)</f>
        <v>3.0823419449936829</v>
      </c>
    </row>
    <row r="36" spans="2:22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45566</v>
      </c>
      <c r="U36" s="33" t="s">
        <v>153</v>
      </c>
      <c r="V36" s="104">
        <f ca="1">100*VLOOKUP($T36,'Infla Mensual PondENGHO'!$A$3:'Infla Mensual PondENGHO'!$A$3:$BQ$1000000,COLUMN($BO$1),FALSE)</f>
        <v>2.6579525552866468</v>
      </c>
    </row>
    <row r="37" spans="2:22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45597</v>
      </c>
      <c r="U37" s="33" t="s">
        <v>153</v>
      </c>
      <c r="V37" s="104">
        <f ca="1">100*VLOOKUP($T37,'Infla Mensual PondENGHO'!$A$3:'Infla Mensual PondENGHO'!$A$3:$BQ$1000000,COLUMN($BO$1),FALSE)</f>
        <v>2.57868967001742</v>
      </c>
    </row>
    <row r="38" spans="2:22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45627</v>
      </c>
      <c r="U38" s="33" t="s">
        <v>153</v>
      </c>
      <c r="V38" s="104">
        <f ca="1">100*VLOOKUP($T38,'Infla Mensual PondENGHO'!$A$3:'Infla Mensual PondENGHO'!$A$3:$BQ$1000000,COLUMN($BO$1),FALSE)</f>
        <v>2.3546447626223044</v>
      </c>
    </row>
    <row r="39" spans="2:22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45658</v>
      </c>
      <c r="U39" s="33" t="s">
        <v>153</v>
      </c>
      <c r="V39" s="104">
        <f ca="1">100*VLOOKUP($T39,'Infla Mensual PondENGHO'!$A$3:'Infla Mensual PondENGHO'!$A$3:$BQ$1000000,COLUMN($BO$1),FALSE)</f>
        <v>1.701232751499604</v>
      </c>
    </row>
    <row r="40" spans="2:22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45689</v>
      </c>
      <c r="U40" s="33" t="s">
        <v>153</v>
      </c>
      <c r="V40" s="104">
        <f ca="1">100*VLOOKUP($T40,'Infla Mensual PondENGHO'!$A$3:'Infla Mensual PondENGHO'!$A$3:$BQ$1000000,COLUMN($BO$1),FALSE)</f>
        <v>2.1192615304965745</v>
      </c>
    </row>
    <row r="41" spans="2:22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45717</v>
      </c>
      <c r="U41" s="33" t="s">
        <v>153</v>
      </c>
      <c r="V41" s="104">
        <f ca="1">100*VLOOKUP($T41,'Infla Mensual PondENGHO'!$A$3:'Infla Mensual PondENGHO'!$A$3:$BQ$1000000,COLUMN($BO$1),FALSE)</f>
        <v>2.7186196188808021</v>
      </c>
    </row>
    <row r="42" spans="2:22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45748</v>
      </c>
      <c r="U42" s="33" t="s">
        <v>153</v>
      </c>
      <c r="V42" s="104">
        <f ca="1">100*VLOOKUP($T42,'Infla Mensual PondENGHO'!$A$3:'Infla Mensual PondENGHO'!$A$3:$BQ$1000000,COLUMN($BO$1),FALSE)</f>
        <v>2.6825551654108493</v>
      </c>
    </row>
    <row r="43" spans="2:22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45778</v>
      </c>
      <c r="U43" s="33" t="s">
        <v>153</v>
      </c>
      <c r="V43" s="104">
        <f ca="1">100*VLOOKUP($T43,'Infla Mensual PondENGHO'!$A$3:'Infla Mensual PondENGHO'!$A$3:$BQ$1000000,COLUMN($BO$1),FALSE)</f>
        <v>1.9730469836726439</v>
      </c>
    </row>
    <row r="44" spans="2:22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45809</v>
      </c>
      <c r="U44" s="33" t="s">
        <v>153</v>
      </c>
      <c r="V44" s="104">
        <f ca="1">100*VLOOKUP($T44,'Infla Mensual PondENGHO'!$A$3:'Infla Mensual PondENGHO'!$A$3:$BQ$1000000,COLUMN($BO$1),FALSE)</f>
        <v>2.3614147764790872</v>
      </c>
    </row>
    <row r="45" spans="2:22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45444</v>
      </c>
      <c r="U45" s="33" t="s">
        <v>154</v>
      </c>
      <c r="V45" s="104">
        <f ca="1">100*VLOOKUP($T45,'Infla Mensual PondENGHO'!$A$3:'Infla Mensual PondENGHO'!$A$3:$BQ$1000000,COLUMN($BP$1),FALSE)</f>
        <v>5.378438367209748</v>
      </c>
    </row>
    <row r="46" spans="2:22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45474</v>
      </c>
      <c r="U46" s="33" t="s">
        <v>154</v>
      </c>
      <c r="V46" s="104">
        <f ca="1">100*VLOOKUP($T46,'Infla Mensual PondENGHO'!$A$3:'Infla Mensual PondENGHO'!$A$3:$BQ$1000000,COLUMN($BP$1),FALSE)</f>
        <v>4.8751563531479691</v>
      </c>
    </row>
    <row r="47" spans="2:22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45505</v>
      </c>
      <c r="U47" s="33" t="s">
        <v>154</v>
      </c>
      <c r="V47" s="104">
        <f ca="1">100*VLOOKUP($T47,'Infla Mensual PondENGHO'!$A$3:'Infla Mensual PondENGHO'!$A$3:$BQ$1000000,COLUMN($BP$1),FALSE)</f>
        <v>4.3594260757631842</v>
      </c>
    </row>
    <row r="48" spans="2:22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45536</v>
      </c>
      <c r="U48" s="33" t="s">
        <v>154</v>
      </c>
      <c r="V48" s="104">
        <f ca="1">100*VLOOKUP($T48,'Infla Mensual PondENGHO'!$A$3:'Infla Mensual PondENGHO'!$A$3:$BQ$1000000,COLUMN($BP$1),FALSE)</f>
        <v>3.168428072092766</v>
      </c>
    </row>
    <row r="49" spans="2:22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45566</v>
      </c>
      <c r="U49" s="33" t="s">
        <v>154</v>
      </c>
      <c r="V49" s="104">
        <f ca="1">100*VLOOKUP($T49,'Infla Mensual PondENGHO'!$A$3:'Infla Mensual PondENGHO'!$A$3:$BQ$1000000,COLUMN($BP$1),FALSE)</f>
        <v>2.7534082563684947</v>
      </c>
    </row>
    <row r="50" spans="2:22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45597</v>
      </c>
      <c r="U50" s="33" t="s">
        <v>154</v>
      </c>
      <c r="V50" s="104">
        <f ca="1">100*VLOOKUP($T50,'Infla Mensual PondENGHO'!$A$3:'Infla Mensual PondENGHO'!$A$3:$BQ$1000000,COLUMN($BP$1),FALSE)</f>
        <v>2.7210554174945889</v>
      </c>
    </row>
    <row r="51" spans="2:22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45627</v>
      </c>
      <c r="U51" s="33" t="s">
        <v>154</v>
      </c>
      <c r="V51" s="104">
        <f ca="1">100*VLOOKUP($T51,'Infla Mensual PondENGHO'!$A$3:'Infla Mensual PondENGHO'!$A$3:$BQ$1000000,COLUMN($BP$1),FALSE)</f>
        <v>2.4433062565627051</v>
      </c>
    </row>
    <row r="52" spans="2:22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45658</v>
      </c>
      <c r="U52" s="33" t="s">
        <v>154</v>
      </c>
      <c r="V52" s="104">
        <f ca="1">100*VLOOKUP($T52,'Infla Mensual PondENGHO'!$A$3:'Infla Mensual PondENGHO'!$A$3:$BQ$1000000,COLUMN($BP$1),FALSE)</f>
        <v>1.8119465361628562</v>
      </c>
    </row>
    <row r="53" spans="2:22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45689</v>
      </c>
      <c r="U53" s="33" t="s">
        <v>154</v>
      </c>
      <c r="V53" s="104">
        <f ca="1">100*VLOOKUP($T53,'Infla Mensual PondENGHO'!$A$3:'Infla Mensual PondENGHO'!$A$3:$BQ$1000000,COLUMN($BP$1),FALSE)</f>
        <v>2.1213453138930749</v>
      </c>
    </row>
    <row r="54" spans="2:22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45717</v>
      </c>
      <c r="U54" s="33" t="s">
        <v>154</v>
      </c>
      <c r="V54" s="104">
        <f ca="1">100*VLOOKUP($T54,'Infla Mensual PondENGHO'!$A$3:'Infla Mensual PondENGHO'!$A$3:$BQ$1000000,COLUMN($BP$1),FALSE)</f>
        <v>2.5751967186886437</v>
      </c>
    </row>
    <row r="55" spans="2:22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45748</v>
      </c>
      <c r="U55" s="33" t="s">
        <v>154</v>
      </c>
      <c r="V55" s="104">
        <f ca="1">100*VLOOKUP($T55,'Infla Mensual PondENGHO'!$A$3:'Infla Mensual PondENGHO'!$A$3:$BQ$1000000,COLUMN($BP$1),FALSE)</f>
        <v>2.6545633767833809</v>
      </c>
    </row>
    <row r="56" spans="2:22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45778</v>
      </c>
      <c r="U56" s="33" t="s">
        <v>154</v>
      </c>
      <c r="V56" s="104">
        <f ca="1">100*VLOOKUP($T56,'Infla Mensual PondENGHO'!$A$3:'Infla Mensual PondENGHO'!$A$3:$BQ$1000000,COLUMN($BP$1),FALSE)</f>
        <v>1.9615137840988117</v>
      </c>
    </row>
    <row r="57" spans="2:22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45809</v>
      </c>
      <c r="U57" s="33" t="s">
        <v>154</v>
      </c>
      <c r="V57" s="104">
        <f ca="1">100*VLOOKUP($T57,'Infla Mensual PondENGHO'!$A$3:'Infla Mensual PondENGHO'!$A$3:$BQ$1000000,COLUMN($BP$1),FALSE)</f>
        <v>2.3797906496814125</v>
      </c>
    </row>
    <row r="58" spans="2:22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45444</v>
      </c>
      <c r="U58" s="33" t="s">
        <v>155</v>
      </c>
      <c r="V58" s="104">
        <f ca="1">100*VLOOKUP($T58,'Infla Mensual PondENGHO'!$A$3:'Infla Mensual PondENGHO'!$A$3:$BQ$1000000,COLUMN($BQ$1),FALSE)</f>
        <v>5.3607342499682353</v>
      </c>
    </row>
    <row r="59" spans="2:22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45474</v>
      </c>
      <c r="U59" s="33" t="s">
        <v>155</v>
      </c>
      <c r="V59" s="104">
        <f ca="1">100*VLOOKUP($T59,'Infla Mensual PondENGHO'!$A$3:'Infla Mensual PondENGHO'!$A$3:$BQ$1000000,COLUMN($BQ$1),FALSE)</f>
        <v>4.8826984581953115</v>
      </c>
    </row>
    <row r="60" spans="2:22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45505</v>
      </c>
      <c r="U60" s="33" t="s">
        <v>155</v>
      </c>
      <c r="V60" s="104">
        <f ca="1">100*VLOOKUP($T60,'Infla Mensual PondENGHO'!$A$3:'Infla Mensual PondENGHO'!$A$3:$BQ$1000000,COLUMN($BQ$1),FALSE)</f>
        <v>4.3906058949553461</v>
      </c>
    </row>
    <row r="61" spans="2:22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45536</v>
      </c>
      <c r="U61" s="33" t="s">
        <v>155</v>
      </c>
      <c r="V61" s="104">
        <f ca="1">100*VLOOKUP($T61,'Infla Mensual PondENGHO'!$A$3:'Infla Mensual PondENGHO'!$A$3:$BQ$1000000,COLUMN($BQ$1),FALSE)</f>
        <v>3.2798411069770328</v>
      </c>
    </row>
    <row r="62" spans="2:22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45566</v>
      </c>
      <c r="U62" s="33" t="s">
        <v>155</v>
      </c>
      <c r="V62" s="104">
        <f ca="1">100*VLOOKUP($T62,'Infla Mensual PondENGHO'!$A$3:'Infla Mensual PondENGHO'!$A$3:$BQ$1000000,COLUMN($BQ$1),FALSE)</f>
        <v>2.9324594942012228</v>
      </c>
    </row>
    <row r="63" spans="2:22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45597</v>
      </c>
      <c r="U63" s="33" t="s">
        <v>155</v>
      </c>
      <c r="V63" s="104">
        <f ca="1">100*VLOOKUP($T63,'Infla Mensual PondENGHO'!$A$3:'Infla Mensual PondENGHO'!$A$3:$BQ$1000000,COLUMN($BQ$1),FALSE)</f>
        <v>2.8724349865401955</v>
      </c>
    </row>
    <row r="64" spans="2:22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45627</v>
      </c>
      <c r="U64" s="33" t="s">
        <v>155</v>
      </c>
      <c r="V64" s="104">
        <f ca="1">100*VLOOKUP($T64,'Infla Mensual PondENGHO'!$A$3:'Infla Mensual PondENGHO'!$A$3:$BQ$1000000,COLUMN($BQ$1),FALSE)</f>
        <v>2.5992860048193789</v>
      </c>
    </row>
    <row r="65" spans="2:22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45658</v>
      </c>
      <c r="U65" s="33" t="s">
        <v>155</v>
      </c>
      <c r="V65" s="104">
        <f ca="1">100*VLOOKUP($T65,'Infla Mensual PondENGHO'!$A$3:'Infla Mensual PondENGHO'!$A$3:$BQ$1000000,COLUMN($BQ$1),FALSE)</f>
        <v>2.0180027209536489</v>
      </c>
    </row>
    <row r="66" spans="2:22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45689</v>
      </c>
      <c r="U66" s="33" t="s">
        <v>155</v>
      </c>
      <c r="V66" s="104">
        <f ca="1">100*VLOOKUP($T66,'Infla Mensual PondENGHO'!$A$3:'Infla Mensual PondENGHO'!$A$3:$BQ$1000000,COLUMN($BQ$1),FALSE)</f>
        <v>2.1462266210353631</v>
      </c>
    </row>
    <row r="67" spans="2:22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45717</v>
      </c>
      <c r="U67" s="33" t="s">
        <v>155</v>
      </c>
      <c r="V67" s="104">
        <f ca="1">100*VLOOKUP($T67,'Infla Mensual PondENGHO'!$A$3:'Infla Mensual PondENGHO'!$A$3:$BQ$1000000,COLUMN($BQ$1),FALSE)</f>
        <v>2.3896744654426705</v>
      </c>
    </row>
    <row r="68" spans="2:22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45748</v>
      </c>
      <c r="U68" s="33" t="s">
        <v>155</v>
      </c>
      <c r="V68" s="104">
        <f ca="1">100*VLOOKUP($T68,'Infla Mensual PondENGHO'!$A$3:'Infla Mensual PondENGHO'!$A$3:$BQ$1000000,COLUMN($BQ$1),FALSE)</f>
        <v>2.641337428132684</v>
      </c>
    </row>
    <row r="69" spans="2:22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45778</v>
      </c>
      <c r="U69" s="33" t="s">
        <v>155</v>
      </c>
      <c r="V69" s="104">
        <f ca="1">100*VLOOKUP($T69,'Infla Mensual PondENGHO'!$A$3:'Infla Mensual PondENGHO'!$A$3:$BQ$1000000,COLUMN($BQ$1),FALSE)</f>
        <v>1.9945664407625685</v>
      </c>
    </row>
    <row r="70" spans="2:22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45809</v>
      </c>
      <c r="U70" s="33" t="s">
        <v>155</v>
      </c>
      <c r="V70" s="104">
        <f ca="1">100*VLOOKUP($T70,'Infla Mensual PondENGHO'!$A$3:'Infla Mensual PondENGHO'!$A$3:$BQ$1000000,COLUMN($BQ$1),FALSE)</f>
        <v>2.446550222559174</v>
      </c>
    </row>
    <row r="71" spans="2:22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>
      <c r="B84" s="81">
        <f>+'Incidencia Interanual'!A94</f>
        <v>45474</v>
      </c>
      <c r="C84" s="69">
        <f>+'Infla Interanual PondENGHO'!CI95</f>
        <v>-2.3845052381434417E-2</v>
      </c>
    </row>
    <row r="85" spans="2:5">
      <c r="B85" s="81">
        <f>+'Incidencia Interanual'!A95</f>
        <v>45505</v>
      </c>
      <c r="C85" s="69">
        <f>+'Infla Interanual PondENGHO'!CI96</f>
        <v>-4.9100316069360161E-2</v>
      </c>
    </row>
    <row r="86" spans="2:5">
      <c r="B86" s="81">
        <f>+'Incidencia Interanual'!A96</f>
        <v>45536</v>
      </c>
      <c r="C86" s="69">
        <f>+'Infla Interanual PondENGHO'!CI97</f>
        <v>-7.3570092081600258E-2</v>
      </c>
    </row>
    <row r="87" spans="2:5">
      <c r="B87" s="81">
        <f>+'Incidencia Interanual'!A97</f>
        <v>45566</v>
      </c>
      <c r="C87" s="69">
        <f>+'Infla Interanual PondENGHO'!CI98</f>
        <v>-7.5578932885538741E-2</v>
      </c>
    </row>
    <row r="88" spans="2:5">
      <c r="B88" s="81">
        <f>+'Incidencia Interanual'!A98</f>
        <v>45597</v>
      </c>
      <c r="C88" s="69">
        <f>+'Infla Interanual PondENGHO'!CI99</f>
        <v>-9.4359186562064323E-2</v>
      </c>
    </row>
    <row r="89" spans="2:5">
      <c r="B89" s="81">
        <f>+'Incidencia Interanual'!A99</f>
        <v>45627</v>
      </c>
      <c r="C89" s="69">
        <f>+'Infla Interanual PondENGHO'!CI100</f>
        <v>-9.2701671419660236E-2</v>
      </c>
    </row>
    <row r="90" spans="2:5">
      <c r="B90" s="81">
        <f>+'Incidencia Interanual'!A100</f>
        <v>45658</v>
      </c>
      <c r="C90" s="69">
        <f>+'Infla Interanual PondENGHO'!CI101</f>
        <v>-7.4986313543603744E-2</v>
      </c>
    </row>
    <row r="91" spans="2:5">
      <c r="B91" s="81">
        <f>+'Incidencia Interanual'!A101</f>
        <v>45689</v>
      </c>
      <c r="C91" s="69">
        <f>+'Infla Interanual PondENGHO'!CI102</f>
        <v>-4.9588938245946901E-2</v>
      </c>
    </row>
    <row r="92" spans="2:5">
      <c r="B92" s="81">
        <f>+'Incidencia Interanual'!A102</f>
        <v>45717</v>
      </c>
      <c r="C92" s="69">
        <f>+'Infla Interanual PondENGHO'!CI103</f>
        <v>-2.8552732184272678E-2</v>
      </c>
    </row>
    <row r="93" spans="2:5">
      <c r="B93" s="81">
        <f>+'Incidencia Interanual'!A103</f>
        <v>45748</v>
      </c>
      <c r="C93" s="69">
        <f>+'Infla Interanual PondENGHO'!CI104</f>
        <v>-1.7589484326998583E-2</v>
      </c>
    </row>
    <row r="94" spans="2:5">
      <c r="B94" s="81">
        <f>+'Incidencia Interanual'!A104</f>
        <v>45778</v>
      </c>
      <c r="C94" s="69">
        <f>+'Infla Interanual PondENGHO'!CI105</f>
        <v>-2.4608804102204118E-2</v>
      </c>
    </row>
    <row r="95" spans="2:5">
      <c r="B95" s="81">
        <f>+'Incidencia Interanual'!A105</f>
        <v>45809</v>
      </c>
      <c r="C95" s="69">
        <f>+'Infla Interanual PondENGHO'!CI106</f>
        <v>-2.7280020039784025E-2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/>
  </sheetViews>
  <sheetFormatPr defaultColWidth="11.5703125" defaultRowHeight="20.100000000000001" customHeight="1"/>
  <cols>
    <col min="7" max="7" width="36.42578125" customWidth="1"/>
    <col min="10" max="10" width="11.5703125" customWidth="1"/>
  </cols>
  <sheetData>
    <row r="4" spans="5:12" ht="20.100000000000001" customHeight="1">
      <c r="G4" s="124" t="s">
        <v>156</v>
      </c>
      <c r="H4" s="124"/>
      <c r="I4" s="124"/>
      <c r="J4" s="124"/>
    </row>
    <row r="5" spans="5:12" ht="20.100000000000001" customHeight="1" thickBot="1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>
      <c r="E7" s="89"/>
      <c r="F7" s="125">
        <f>+'Para R'!F5</f>
        <v>45809</v>
      </c>
      <c r="G7" s="90" t="str">
        <f>+'Para R'!G5</f>
        <v>20% con menores ingresos</v>
      </c>
      <c r="H7" s="90">
        <f>+'[4]Para R'!H5</f>
        <v>1</v>
      </c>
      <c r="I7" s="91">
        <f>+'Para R'!I5</f>
        <v>2.2820623510243498</v>
      </c>
      <c r="J7" s="91">
        <f>+'Para R'!J5</f>
        <v>37.853611721435556</v>
      </c>
      <c r="K7" s="89"/>
      <c r="L7" s="89"/>
    </row>
    <row r="8" spans="5:12" ht="20.100000000000001" customHeight="1">
      <c r="E8" s="89"/>
      <c r="F8" s="126"/>
      <c r="G8" s="95"/>
      <c r="H8" s="95">
        <f>+'Para R'!H6</f>
        <v>2</v>
      </c>
      <c r="I8" s="96">
        <f>+'Para R'!I6</f>
        <v>2.3408196231634815</v>
      </c>
      <c r="J8" s="96">
        <f>+'Para R'!J6</f>
        <v>38.606893867467718</v>
      </c>
      <c r="K8" s="89"/>
      <c r="L8" s="89"/>
    </row>
    <row r="9" spans="5:12" ht="20.100000000000001" customHeight="1">
      <c r="E9" s="89"/>
      <c r="F9" s="126"/>
      <c r="G9" s="95"/>
      <c r="H9" s="95">
        <f>+'Para R'!H7</f>
        <v>3</v>
      </c>
      <c r="I9" s="96">
        <f>+'Para R'!I7</f>
        <v>2.3614147764790872</v>
      </c>
      <c r="J9" s="96">
        <f>+'Para R'!J7</f>
        <v>39.025528814217751</v>
      </c>
      <c r="K9" s="89"/>
      <c r="L9" s="89"/>
    </row>
    <row r="10" spans="5:12" ht="20.100000000000001" customHeight="1">
      <c r="E10" s="89"/>
      <c r="F10" s="126"/>
      <c r="G10" s="95"/>
      <c r="H10" s="95">
        <f>+'Para R'!H8</f>
        <v>4</v>
      </c>
      <c r="I10" s="96">
        <f>+'Para R'!I8</f>
        <v>2.3797906496814125</v>
      </c>
      <c r="J10" s="96">
        <f>+'Para R'!J8</f>
        <v>39.532961155335045</v>
      </c>
      <c r="K10" s="89"/>
      <c r="L10" s="89"/>
    </row>
    <row r="11" spans="5:12" ht="20.100000000000001" customHeight="1">
      <c r="E11" s="89"/>
      <c r="F11" s="127"/>
      <c r="G11" s="92" t="str">
        <f>+'Para R'!G9</f>
        <v>20% con mayores ingresos</v>
      </c>
      <c r="H11" s="92">
        <f>+'Para R'!H9</f>
        <v>5</v>
      </c>
      <c r="I11" s="93">
        <f>+'Para R'!I9</f>
        <v>2.446550222559174</v>
      </c>
      <c r="J11" s="93">
        <f>+'Para R'!J9</f>
        <v>40.581613725413959</v>
      </c>
      <c r="K11" s="89"/>
      <c r="L11" s="89"/>
    </row>
    <row r="12" spans="5:12" ht="20.100000000000001" customHeight="1" thickBot="1">
      <c r="E12" s="89"/>
      <c r="F12" s="97"/>
      <c r="G12" s="98" t="str">
        <f>+'Para R'!G11</f>
        <v>Diferencia Q1-Q5</v>
      </c>
      <c r="H12" s="98"/>
      <c r="I12" s="99">
        <f>+'Para R'!I11</f>
        <v>-0.16448787153482414</v>
      </c>
      <c r="J12" s="99">
        <f>+'Para R'!J11</f>
        <v>-2.7280020039784034</v>
      </c>
      <c r="K12" s="89"/>
      <c r="L12" s="89"/>
    </row>
    <row r="13" spans="5:12" ht="20.100000000000001" customHeight="1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="123" zoomScaleNormal="85" workbookViewId="0">
      <pane xSplit="2" ySplit="1" topLeftCell="C20" activePane="bottomRight" state="frozen"/>
      <selection pane="bottomRight" activeCell="F36" sqref="F36"/>
      <selection pane="bottomLeft" activeCell="A2" sqref="A2"/>
      <selection pane="topRight" activeCell="C1" sqref="C1"/>
    </sheetView>
  </sheetViews>
  <sheetFormatPr defaultColWidth="11.5703125" defaultRowHeight="14.45"/>
  <cols>
    <col min="1" max="2" width="15" customWidth="1"/>
  </cols>
  <sheetData>
    <row r="1" spans="1:15" ht="48.6" thickBot="1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" thickBot="1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" thickBot="1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" thickBot="1"/>
    <row r="38" spans="1:16" ht="15" thickBot="1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" thickBot="1"/>
    <row r="40" spans="1:16" ht="15" thickBot="1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2025-07-20T12:15:40Z</dcterms:modified>
  <cp:category/>
  <cp:contentStatus/>
</cp:coreProperties>
</file>