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hid\Downloads\"/>
    </mc:Choice>
  </mc:AlternateContent>
  <bookViews>
    <workbookView xWindow="0" yWindow="0" windowWidth="15525" windowHeight="7060" firstSheet="2" activeTab="5"/>
  </bookViews>
  <sheets>
    <sheet name="Lalin per Hari 2019" sheetId="1" r:id="rId1"/>
    <sheet name="Lalin per Hari 2020" sheetId="2" r:id="rId2"/>
    <sheet name="Lalin per Hari 2021" sheetId="3" r:id="rId3"/>
    <sheet name="Lalin per Hari 2022" sheetId="4" r:id="rId4"/>
    <sheet name="Lalin per Hari 2023" sheetId="5" r:id="rId5"/>
    <sheet name="Lalin per Hari 2024 pro" sheetId="6" r:id="rId6"/>
    <sheet name="Proyeksi Ops.Case s.d 2028" sheetId="7" r:id="rId7"/>
    <sheet name="Proy 2028 - Konsesi" sheetId="8" r:id="rId8"/>
    <sheet name="Hari Libur" sheetId="9" state="hidden" r:id="rId9"/>
  </sheets>
  <externalReferences>
    <externalReference r:id="rId10"/>
    <externalReference r:id="rId11"/>
  </externalReferences>
  <definedNames>
    <definedName name="Aas">#REF!</definedName>
    <definedName name="ad">#REF!</definedName>
    <definedName name="aed">#REF!</definedName>
    <definedName name="AFAg">#REF!</definedName>
    <definedName name="afE">#REF!</definedName>
    <definedName name="AJKDGVDKJ">#REF!</definedName>
    <definedName name="ASDASF">#REF!</definedName>
    <definedName name="ASf">#REF!</definedName>
    <definedName name="asfaadf">#REF!</definedName>
    <definedName name="ASGDKGF">#REF!</definedName>
    <definedName name="Daily_average">#REF!</definedName>
    <definedName name="ddhj">#REF!</definedName>
    <definedName name="dgdz">#REF!</definedName>
    <definedName name="dgsd">#REF!</definedName>
    <definedName name="dsd">#REF!</definedName>
    <definedName name="Fegfe">#REF!</definedName>
    <definedName name="FRE">#REF!</definedName>
    <definedName name="FRE_2">#REF!</definedName>
    <definedName name="FRE_graphic">#REF!</definedName>
    <definedName name="fsdga">#REF!</definedName>
    <definedName name="gcjhc">#REF!</definedName>
    <definedName name="gdsgda">#REF!</definedName>
    <definedName name="GEUYFWU">#REF!</definedName>
    <definedName name="kjgj">#REF!</definedName>
    <definedName name="Loss_tickets">#REF!</definedName>
    <definedName name="QDQq">#REF!</definedName>
    <definedName name="Revenue_1">#REF!</definedName>
    <definedName name="Revenue_by_gates">#REF!</definedName>
    <definedName name="Revenue_graphic">#REF!</definedName>
    <definedName name="Revenue_graphic_1">#REF!</definedName>
    <definedName name="Revenue_historical">#REF!</definedName>
    <definedName name="Revenue_YTD_Graphic">#REF!</definedName>
    <definedName name="sdgdgx">#REF!</definedName>
    <definedName name="sdgsd">#REF!</definedName>
    <definedName name="sfdgw">#REF!</definedName>
    <definedName name="sfE">#REF!</definedName>
    <definedName name="SFED">#REF!</definedName>
    <definedName name="sfgas">#REF!</definedName>
    <definedName name="sgdgs">#REF!</definedName>
    <definedName name="sgeg">#REF!</definedName>
    <definedName name="sgs">#REF!</definedName>
    <definedName name="sgsd">#REF!</definedName>
    <definedName name="sgsdg">#REF!</definedName>
    <definedName name="stwwa">#REF!</definedName>
    <definedName name="Traffic_by_gates">#REF!</definedName>
    <definedName name="Traffic_origin">#REF!</definedName>
    <definedName name="vdjVDJ">#REF!</definedName>
    <definedName name="vdsgg">#REF!</definedName>
  </definedNames>
  <calcPr calcId="152511"/>
</workbook>
</file>

<file path=xl/calcChain.xml><?xml version="1.0" encoding="utf-8"?>
<calcChain xmlns="http://schemas.openxmlformats.org/spreadsheetml/2006/main">
  <c r="T17" i="9" l="1"/>
  <c r="N17" i="9"/>
  <c r="H17" i="9"/>
  <c r="B17" i="9"/>
  <c r="F16" i="9"/>
  <c r="AH15" i="9"/>
  <c r="AB15" i="9"/>
  <c r="AH14" i="9"/>
  <c r="AB14" i="9"/>
  <c r="AB13" i="9"/>
  <c r="J13" i="9"/>
  <c r="AH12" i="9"/>
  <c r="AB12" i="9"/>
  <c r="AH11" i="9"/>
  <c r="AB11" i="9"/>
  <c r="AB6" i="9"/>
  <c r="J6" i="9"/>
  <c r="AH5" i="9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AR54" i="7"/>
  <c r="AQ54" i="7"/>
  <c r="AP54" i="7"/>
  <c r="AM54" i="7"/>
  <c r="AL54" i="7"/>
  <c r="AK54" i="7"/>
  <c r="AH54" i="7"/>
  <c r="AG54" i="7"/>
  <c r="AF54" i="7"/>
  <c r="AC54" i="7"/>
  <c r="AB54" i="7"/>
  <c r="AA54" i="7"/>
  <c r="AR53" i="7"/>
  <c r="AQ53" i="7"/>
  <c r="AP53" i="7"/>
  <c r="AM53" i="7"/>
  <c r="AL53" i="7"/>
  <c r="AK53" i="7"/>
  <c r="AH53" i="7"/>
  <c r="AG53" i="7"/>
  <c r="AF53" i="7"/>
  <c r="AC53" i="7"/>
  <c r="AB53" i="7"/>
  <c r="AA53" i="7"/>
  <c r="AR52" i="7"/>
  <c r="AQ52" i="7"/>
  <c r="AP52" i="7"/>
  <c r="AM52" i="7"/>
  <c r="AL52" i="7"/>
  <c r="AK52" i="7"/>
  <c r="AH52" i="7"/>
  <c r="AG52" i="7"/>
  <c r="AF52" i="7"/>
  <c r="AC52" i="7"/>
  <c r="AB52" i="7"/>
  <c r="AA52" i="7"/>
  <c r="AR51" i="7"/>
  <c r="AQ51" i="7"/>
  <c r="AP51" i="7"/>
  <c r="AM51" i="7"/>
  <c r="AL51" i="7"/>
  <c r="AK51" i="7"/>
  <c r="AH51" i="7"/>
  <c r="AG51" i="7"/>
  <c r="AF51" i="7"/>
  <c r="AC51" i="7"/>
  <c r="AB51" i="7"/>
  <c r="AA51" i="7"/>
  <c r="AR50" i="7"/>
  <c r="AQ50" i="7"/>
  <c r="AP50" i="7"/>
  <c r="AM50" i="7"/>
  <c r="AL50" i="7"/>
  <c r="AK50" i="7"/>
  <c r="AH50" i="7"/>
  <c r="AG50" i="7"/>
  <c r="AF50" i="7"/>
  <c r="AC50" i="7"/>
  <c r="AB50" i="7"/>
  <c r="AA50" i="7"/>
  <c r="AR49" i="7"/>
  <c r="AQ49" i="7"/>
  <c r="AP49" i="7"/>
  <c r="AM49" i="7"/>
  <c r="AL49" i="7"/>
  <c r="AK49" i="7"/>
  <c r="AH49" i="7"/>
  <c r="AG49" i="7"/>
  <c r="AF49" i="7"/>
  <c r="AC49" i="7"/>
  <c r="AB49" i="7"/>
  <c r="AA49" i="7"/>
  <c r="AR48" i="7"/>
  <c r="AQ48" i="7"/>
  <c r="AP48" i="7"/>
  <c r="AM48" i="7"/>
  <c r="AL48" i="7"/>
  <c r="AK48" i="7"/>
  <c r="AH48" i="7"/>
  <c r="AG48" i="7"/>
  <c r="AF48" i="7"/>
  <c r="AC48" i="7"/>
  <c r="AB48" i="7"/>
  <c r="AA48" i="7"/>
  <c r="AR47" i="7"/>
  <c r="AQ47" i="7"/>
  <c r="AP47" i="7"/>
  <c r="AM47" i="7"/>
  <c r="AL47" i="7"/>
  <c r="AK47" i="7"/>
  <c r="AH47" i="7"/>
  <c r="AG47" i="7"/>
  <c r="AF47" i="7"/>
  <c r="AC47" i="7"/>
  <c r="AB47" i="7"/>
  <c r="AA47" i="7"/>
  <c r="AR46" i="7"/>
  <c r="AQ46" i="7"/>
  <c r="AP46" i="7"/>
  <c r="AM46" i="7"/>
  <c r="AL46" i="7"/>
  <c r="AK46" i="7"/>
  <c r="AH46" i="7"/>
  <c r="AG46" i="7"/>
  <c r="AF46" i="7"/>
  <c r="AC46" i="7"/>
  <c r="AB46" i="7"/>
  <c r="AA46" i="7"/>
  <c r="AR45" i="7"/>
  <c r="AQ45" i="7"/>
  <c r="AP45" i="7"/>
  <c r="AM45" i="7"/>
  <c r="AL45" i="7"/>
  <c r="AK45" i="7"/>
  <c r="AH45" i="7"/>
  <c r="AG45" i="7"/>
  <c r="AF45" i="7"/>
  <c r="AC45" i="7"/>
  <c r="AB45" i="7"/>
  <c r="AA45" i="7"/>
  <c r="AR44" i="7"/>
  <c r="AQ44" i="7"/>
  <c r="AP44" i="7"/>
  <c r="AM44" i="7"/>
  <c r="AL44" i="7"/>
  <c r="AK44" i="7"/>
  <c r="AH44" i="7"/>
  <c r="AG44" i="7"/>
  <c r="AF44" i="7"/>
  <c r="AC44" i="7"/>
  <c r="AB44" i="7"/>
  <c r="AA44" i="7"/>
  <c r="AR43" i="7"/>
  <c r="AQ43" i="7"/>
  <c r="AP43" i="7"/>
  <c r="AM43" i="7"/>
  <c r="AL43" i="7"/>
  <c r="AK43" i="7"/>
  <c r="S33" i="7"/>
  <c r="B32" i="7"/>
  <c r="R30" i="7"/>
  <c r="J30" i="7"/>
  <c r="F29" i="7"/>
  <c r="BO17" i="7"/>
  <c r="BM17" i="7"/>
  <c r="BK17" i="7"/>
  <c r="BI17" i="7"/>
  <c r="BG17" i="7"/>
  <c r="BF17" i="7"/>
  <c r="BE17" i="7"/>
  <c r="BC17" i="7"/>
  <c r="BA17" i="7"/>
  <c r="AW17" i="7"/>
  <c r="BN16" i="7"/>
  <c r="BL16" i="7"/>
  <c r="AK16" i="7" s="1"/>
  <c r="BJ16" i="7"/>
  <c r="AF16" i="7" s="1"/>
  <c r="BH16" i="7"/>
  <c r="BF16" i="7"/>
  <c r="BD16" i="7"/>
  <c r="BB16" i="7"/>
  <c r="AZ16" i="7"/>
  <c r="AY16" i="7"/>
  <c r="AX16" i="7" s="1"/>
  <c r="AV16" i="7"/>
  <c r="AT16" i="7"/>
  <c r="AR16" i="7"/>
  <c r="AR72" i="7" s="1"/>
  <c r="AO16" i="7"/>
  <c r="AM16" i="7"/>
  <c r="AM72" i="7" s="1"/>
  <c r="AL16" i="7"/>
  <c r="AJ16" i="7"/>
  <c r="AI16" i="7"/>
  <c r="AH16" i="7"/>
  <c r="AH72" i="7" s="1"/>
  <c r="AG16" i="7"/>
  <c r="AG72" i="7" s="1"/>
  <c r="AE16" i="7"/>
  <c r="AC16" i="7"/>
  <c r="AB16" i="7"/>
  <c r="AA16" i="7"/>
  <c r="Z16" i="7"/>
  <c r="W16" i="7"/>
  <c r="V16" i="7"/>
  <c r="V35" i="7" s="1"/>
  <c r="AF43" i="7" s="1"/>
  <c r="S16" i="7"/>
  <c r="R16" i="7"/>
  <c r="O16" i="7"/>
  <c r="N16" i="7"/>
  <c r="K16" i="7"/>
  <c r="J16" i="7"/>
  <c r="C16" i="7"/>
  <c r="C35" i="7" s="1"/>
  <c r="C54" i="7" s="1"/>
  <c r="B16" i="7"/>
  <c r="BN15" i="7"/>
  <c r="AP15" i="7" s="1"/>
  <c r="BL15" i="7"/>
  <c r="AK15" i="7" s="1"/>
  <c r="BJ15" i="7"/>
  <c r="AF15" i="7" s="1"/>
  <c r="BH15" i="7"/>
  <c r="BF15" i="7"/>
  <c r="BD15" i="7"/>
  <c r="BB15" i="7"/>
  <c r="AZ15" i="7"/>
  <c r="AY15" i="7"/>
  <c r="AX15" i="7" s="1"/>
  <c r="AV15" i="7"/>
  <c r="AT15" i="7"/>
  <c r="AR15" i="7"/>
  <c r="AO15" i="7"/>
  <c r="AM15" i="7"/>
  <c r="AM71" i="7" s="1"/>
  <c r="AL15" i="7"/>
  <c r="AJ15" i="7"/>
  <c r="AI15" i="7"/>
  <c r="AH15" i="7"/>
  <c r="AH71" i="7" s="1"/>
  <c r="AG15" i="7"/>
  <c r="AE15" i="7"/>
  <c r="AC15" i="7"/>
  <c r="AB15" i="7"/>
  <c r="AB71" i="7" s="1"/>
  <c r="AA15" i="7"/>
  <c r="Z15" i="7"/>
  <c r="W15" i="7"/>
  <c r="V15" i="7"/>
  <c r="V71" i="7" s="1"/>
  <c r="S15" i="7"/>
  <c r="R15" i="7"/>
  <c r="O15" i="7"/>
  <c r="O71" i="7" s="1"/>
  <c r="N15" i="7"/>
  <c r="K15" i="7"/>
  <c r="J15" i="7"/>
  <c r="G15" i="7"/>
  <c r="F15" i="7"/>
  <c r="C15" i="7"/>
  <c r="C34" i="7" s="1"/>
  <c r="B15" i="7"/>
  <c r="BN14" i="7"/>
  <c r="AP14" i="7" s="1"/>
  <c r="BL14" i="7"/>
  <c r="AK14" i="7" s="1"/>
  <c r="BJ14" i="7"/>
  <c r="BH14" i="7"/>
  <c r="BF14" i="7"/>
  <c r="BD14" i="7"/>
  <c r="BB14" i="7"/>
  <c r="AZ14" i="7"/>
  <c r="AY14" i="7"/>
  <c r="AX14" i="7" s="1"/>
  <c r="AV14" i="7"/>
  <c r="AT14" i="7"/>
  <c r="AR14" i="7"/>
  <c r="AR70" i="7" s="1"/>
  <c r="AQ14" i="7"/>
  <c r="AQ70" i="7" s="1"/>
  <c r="AO14" i="7"/>
  <c r="AM14" i="7"/>
  <c r="AM70" i="7" s="1"/>
  <c r="AL14" i="7"/>
  <c r="AJ14" i="7"/>
  <c r="AH14" i="7"/>
  <c r="AH70" i="7" s="1"/>
  <c r="AG14" i="7"/>
  <c r="AE14" i="7"/>
  <c r="AC14" i="7"/>
  <c r="Z14" i="7"/>
  <c r="W14" i="7"/>
  <c r="V14" i="7"/>
  <c r="S14" i="7"/>
  <c r="S70" i="7" s="1"/>
  <c r="R14" i="7"/>
  <c r="O14" i="7"/>
  <c r="N14" i="7"/>
  <c r="N70" i="7" s="1"/>
  <c r="K14" i="7"/>
  <c r="J14" i="7"/>
  <c r="G14" i="7"/>
  <c r="F14" i="7"/>
  <c r="C14" i="7"/>
  <c r="C33" i="7" s="1"/>
  <c r="B14" i="7"/>
  <c r="BN13" i="7"/>
  <c r="AQ13" i="7" s="1"/>
  <c r="AQ69" i="7" s="1"/>
  <c r="BL13" i="7"/>
  <c r="AK13" i="7" s="1"/>
  <c r="BJ13" i="7"/>
  <c r="AB13" i="7" s="1"/>
  <c r="BH13" i="7"/>
  <c r="BF13" i="7"/>
  <c r="BD13" i="7"/>
  <c r="BB13" i="7"/>
  <c r="AZ13" i="7"/>
  <c r="AY13" i="7"/>
  <c r="AX13" i="7" s="1"/>
  <c r="AV13" i="7"/>
  <c r="AT13" i="7"/>
  <c r="AR13" i="7"/>
  <c r="AP13" i="7"/>
  <c r="AO13" i="7"/>
  <c r="AM13" i="7"/>
  <c r="AM69" i="7" s="1"/>
  <c r="AL13" i="7"/>
  <c r="AJ13" i="7"/>
  <c r="AH13" i="7"/>
  <c r="AH69" i="7" s="1"/>
  <c r="AG13" i="7"/>
  <c r="AG69" i="7" s="1"/>
  <c r="AF13" i="7"/>
  <c r="AE13" i="7"/>
  <c r="AC13" i="7"/>
  <c r="Z13" i="7"/>
  <c r="W13" i="7"/>
  <c r="V13" i="7"/>
  <c r="S13" i="7"/>
  <c r="R13" i="7"/>
  <c r="O13" i="7"/>
  <c r="N13" i="7"/>
  <c r="N69" i="7" s="1"/>
  <c r="K13" i="7"/>
  <c r="J13" i="7"/>
  <c r="G13" i="7"/>
  <c r="F13" i="7"/>
  <c r="C13" i="7"/>
  <c r="B13" i="7"/>
  <c r="BN12" i="7"/>
  <c r="BL12" i="7"/>
  <c r="AK12" i="7" s="1"/>
  <c r="BJ12" i="7"/>
  <c r="BH12" i="7"/>
  <c r="BF12" i="7"/>
  <c r="BD12" i="7"/>
  <c r="BB12" i="7"/>
  <c r="AZ12" i="7"/>
  <c r="AY12" i="7"/>
  <c r="AX12" i="7" s="1"/>
  <c r="AV12" i="7"/>
  <c r="AT12" i="7"/>
  <c r="AR12" i="7"/>
  <c r="AR68" i="7" s="1"/>
  <c r="AQ12" i="7"/>
  <c r="AP12" i="7"/>
  <c r="AO12" i="7"/>
  <c r="AM12" i="7"/>
  <c r="AJ12" i="7"/>
  <c r="AI12" i="7"/>
  <c r="AH12" i="7"/>
  <c r="AH68" i="7" s="1"/>
  <c r="AG12" i="7"/>
  <c r="AF12" i="7"/>
  <c r="AE12" i="7"/>
  <c r="AC12" i="7"/>
  <c r="AB12" i="7"/>
  <c r="AA12" i="7"/>
  <c r="Z12" i="7"/>
  <c r="W12" i="7"/>
  <c r="V12" i="7"/>
  <c r="S12" i="7"/>
  <c r="R12" i="7"/>
  <c r="O12" i="7"/>
  <c r="N12" i="7"/>
  <c r="K12" i="7"/>
  <c r="J12" i="7"/>
  <c r="G12" i="7"/>
  <c r="F12" i="7"/>
  <c r="C12" i="7"/>
  <c r="C31" i="7" s="1"/>
  <c r="B12" i="7"/>
  <c r="BN11" i="7"/>
  <c r="BL11" i="7"/>
  <c r="BJ11" i="7"/>
  <c r="AB11" i="7" s="1"/>
  <c r="AD11" i="7" s="1"/>
  <c r="BH11" i="7"/>
  <c r="BF11" i="7"/>
  <c r="BD11" i="7"/>
  <c r="BB11" i="7"/>
  <c r="AZ11" i="7"/>
  <c r="AY11" i="7"/>
  <c r="AX11" i="7" s="1"/>
  <c r="AV11" i="7"/>
  <c r="AT11" i="7"/>
  <c r="AR11" i="7"/>
  <c r="AO11" i="7"/>
  <c r="AM11" i="7"/>
  <c r="AM67" i="7" s="1"/>
  <c r="AJ11" i="7"/>
  <c r="AH11" i="7"/>
  <c r="AH67" i="7" s="1"/>
  <c r="AE11" i="7"/>
  <c r="AC11" i="7"/>
  <c r="AA11" i="7"/>
  <c r="Z11" i="7"/>
  <c r="W11" i="7"/>
  <c r="V11" i="7"/>
  <c r="S11" i="7"/>
  <c r="R11" i="7"/>
  <c r="O11" i="7"/>
  <c r="N11" i="7"/>
  <c r="K11" i="7"/>
  <c r="J11" i="7"/>
  <c r="G11" i="7"/>
  <c r="F11" i="7"/>
  <c r="C11" i="7"/>
  <c r="C30" i="7" s="1"/>
  <c r="C49" i="7" s="1"/>
  <c r="B11" i="7"/>
  <c r="BN10" i="7"/>
  <c r="BL10" i="7"/>
  <c r="AK10" i="7" s="1"/>
  <c r="AK66" i="7" s="1"/>
  <c r="BJ10" i="7"/>
  <c r="AA10" i="7" s="1"/>
  <c r="BH10" i="7"/>
  <c r="BF10" i="7"/>
  <c r="BD10" i="7"/>
  <c r="BB10" i="7"/>
  <c r="AZ10" i="7"/>
  <c r="AY10" i="7"/>
  <c r="AX10" i="7"/>
  <c r="AV10" i="7"/>
  <c r="AT10" i="7"/>
  <c r="AR10" i="7"/>
  <c r="AQ10" i="7"/>
  <c r="AP10" i="7"/>
  <c r="AO10" i="7"/>
  <c r="AM10" i="7"/>
  <c r="AJ10" i="7"/>
  <c r="AH10" i="7"/>
  <c r="AH66" i="7" s="1"/>
  <c r="AG10" i="7"/>
  <c r="AG66" i="7" s="1"/>
  <c r="AF10" i="7"/>
  <c r="AE10" i="7"/>
  <c r="AC10" i="7"/>
  <c r="AB10" i="7"/>
  <c r="Z10" i="7"/>
  <c r="W10" i="7"/>
  <c r="V10" i="7"/>
  <c r="S10" i="7"/>
  <c r="R10" i="7"/>
  <c r="O10" i="7"/>
  <c r="N10" i="7"/>
  <c r="K10" i="7"/>
  <c r="J10" i="7"/>
  <c r="G10" i="7"/>
  <c r="F10" i="7"/>
  <c r="F66" i="7" s="1"/>
  <c r="C10" i="7"/>
  <c r="C29" i="7" s="1"/>
  <c r="B10" i="7"/>
  <c r="BN9" i="7"/>
  <c r="BL9" i="7"/>
  <c r="AK9" i="7" s="1"/>
  <c r="BJ9" i="7"/>
  <c r="AB9" i="7" s="1"/>
  <c r="BH9" i="7"/>
  <c r="BF9" i="7"/>
  <c r="BD9" i="7"/>
  <c r="BB9" i="7"/>
  <c r="AZ9" i="7"/>
  <c r="AY9" i="7"/>
  <c r="AX9" i="7" s="1"/>
  <c r="AV9" i="7"/>
  <c r="AT9" i="7"/>
  <c r="AR9" i="7"/>
  <c r="AR65" i="7" s="1"/>
  <c r="AQ9" i="7"/>
  <c r="AP9" i="7"/>
  <c r="AO9" i="7"/>
  <c r="AM9" i="7"/>
  <c r="AL9" i="7"/>
  <c r="AJ9" i="7"/>
  <c r="AH9" i="7"/>
  <c r="AH65" i="7" s="1"/>
  <c r="AE9" i="7"/>
  <c r="AC9" i="7"/>
  <c r="Z9" i="7"/>
  <c r="W9" i="7"/>
  <c r="V9" i="7"/>
  <c r="S9" i="7"/>
  <c r="R9" i="7"/>
  <c r="R28" i="7" s="1"/>
  <c r="O9" i="7"/>
  <c r="N9" i="7"/>
  <c r="K9" i="7"/>
  <c r="J9" i="7"/>
  <c r="G9" i="7"/>
  <c r="F9" i="7"/>
  <c r="C9" i="7"/>
  <c r="B9" i="7"/>
  <c r="BN8" i="7"/>
  <c r="BL8" i="7"/>
  <c r="AK8" i="7" s="1"/>
  <c r="BJ8" i="7"/>
  <c r="AA8" i="7" s="1"/>
  <c r="BH8" i="7"/>
  <c r="BF8" i="7"/>
  <c r="BD8" i="7"/>
  <c r="BB8" i="7"/>
  <c r="AZ8" i="7"/>
  <c r="AY8" i="7"/>
  <c r="AX8" i="7" s="1"/>
  <c r="AV8" i="7"/>
  <c r="AT8" i="7"/>
  <c r="AR8" i="7"/>
  <c r="AO8" i="7"/>
  <c r="AM8" i="7"/>
  <c r="AM64" i="7" s="1"/>
  <c r="AJ8" i="7"/>
  <c r="AH8" i="7"/>
  <c r="AH64" i="7" s="1"/>
  <c r="AF8" i="7"/>
  <c r="AE8" i="7"/>
  <c r="AC8" i="7"/>
  <c r="AB8" i="7"/>
  <c r="Z8" i="7"/>
  <c r="W8" i="7"/>
  <c r="V8" i="7"/>
  <c r="S8" i="7"/>
  <c r="R8" i="7"/>
  <c r="O8" i="7"/>
  <c r="N8" i="7"/>
  <c r="K8" i="7"/>
  <c r="J8" i="7"/>
  <c r="G8" i="7"/>
  <c r="F8" i="7"/>
  <c r="C8" i="7"/>
  <c r="C27" i="7" s="1"/>
  <c r="B8" i="7"/>
  <c r="B27" i="7" s="1"/>
  <c r="BN7" i="7"/>
  <c r="BL7" i="7"/>
  <c r="AK7" i="7" s="1"/>
  <c r="BJ7" i="7"/>
  <c r="AB7" i="7" s="1"/>
  <c r="BH7" i="7"/>
  <c r="BF7" i="7"/>
  <c r="BD7" i="7"/>
  <c r="S26" i="7" s="1"/>
  <c r="BB7" i="7"/>
  <c r="AZ7" i="7"/>
  <c r="AY7" i="7"/>
  <c r="AX7" i="7" s="1"/>
  <c r="AV7" i="7"/>
  <c r="AT7" i="7"/>
  <c r="AR7" i="7"/>
  <c r="AR63" i="7" s="1"/>
  <c r="AQ7" i="7"/>
  <c r="AQ63" i="7" s="1"/>
  <c r="AP7" i="7"/>
  <c r="AO7" i="7"/>
  <c r="AN7" i="7"/>
  <c r="AM7" i="7"/>
  <c r="AL7" i="7"/>
  <c r="AJ7" i="7"/>
  <c r="AH7" i="7"/>
  <c r="AH63" i="7" s="1"/>
  <c r="AG7" i="7"/>
  <c r="AF7" i="7"/>
  <c r="AE7" i="7"/>
  <c r="AC7" i="7"/>
  <c r="AA7" i="7"/>
  <c r="Z7" i="7"/>
  <c r="W7" i="7"/>
  <c r="V7" i="7"/>
  <c r="S7" i="7"/>
  <c r="R7" i="7"/>
  <c r="O7" i="7"/>
  <c r="N7" i="7"/>
  <c r="K7" i="7"/>
  <c r="J7" i="7"/>
  <c r="G7" i="7"/>
  <c r="F7" i="7"/>
  <c r="C7" i="7"/>
  <c r="C26" i="7" s="1"/>
  <c r="B7" i="7"/>
  <c r="BN6" i="7"/>
  <c r="BL6" i="7"/>
  <c r="AK6" i="7" s="1"/>
  <c r="BJ6" i="7"/>
  <c r="BH6" i="7"/>
  <c r="BF6" i="7"/>
  <c r="BD6" i="7"/>
  <c r="R25" i="7" s="1"/>
  <c r="BB6" i="7"/>
  <c r="AZ6" i="7"/>
  <c r="AY6" i="7"/>
  <c r="AX6" i="7"/>
  <c r="AV6" i="7"/>
  <c r="AT6" i="7"/>
  <c r="AR6" i="7"/>
  <c r="AQ6" i="7"/>
  <c r="AQ62" i="7" s="1"/>
  <c r="AP6" i="7"/>
  <c r="AO6" i="7"/>
  <c r="AM6" i="7"/>
  <c r="AL6" i="7"/>
  <c r="AJ6" i="7"/>
  <c r="AH6" i="7"/>
  <c r="AH62" i="7" s="1"/>
  <c r="AE6" i="7"/>
  <c r="AC6" i="7"/>
  <c r="AB6" i="7"/>
  <c r="Z6" i="7"/>
  <c r="W6" i="7"/>
  <c r="V6" i="7"/>
  <c r="S6" i="7"/>
  <c r="R6" i="7"/>
  <c r="O6" i="7"/>
  <c r="N6" i="7"/>
  <c r="K6" i="7"/>
  <c r="J6" i="7"/>
  <c r="G6" i="7"/>
  <c r="F6" i="7"/>
  <c r="C6" i="7"/>
  <c r="C25" i="7" s="1"/>
  <c r="B6" i="7"/>
  <c r="BN5" i="7"/>
  <c r="AQ5" i="7" s="1"/>
  <c r="BL5" i="7"/>
  <c r="BJ5" i="7"/>
  <c r="BH5" i="7"/>
  <c r="BH17" i="7" s="1"/>
  <c r="BF5" i="7"/>
  <c r="BD5" i="7"/>
  <c r="BB5" i="7"/>
  <c r="BB17" i="7" s="1"/>
  <c r="AZ5" i="7"/>
  <c r="AY5" i="7"/>
  <c r="AV5" i="7"/>
  <c r="AT5" i="7"/>
  <c r="AR5" i="7"/>
  <c r="AP5" i="7"/>
  <c r="AO5" i="7"/>
  <c r="AM5" i="7"/>
  <c r="AL5" i="7"/>
  <c r="AJ5" i="7"/>
  <c r="AH5" i="7"/>
  <c r="AG5" i="7"/>
  <c r="AE5" i="7"/>
  <c r="AC5" i="7"/>
  <c r="AB5" i="7"/>
  <c r="AA5" i="7"/>
  <c r="Z5" i="7"/>
  <c r="W5" i="7"/>
  <c r="W24" i="7" s="1"/>
  <c r="V5" i="7"/>
  <c r="S5" i="7"/>
  <c r="R5" i="7"/>
  <c r="O5" i="7"/>
  <c r="N5" i="7"/>
  <c r="K5" i="7"/>
  <c r="J5" i="7"/>
  <c r="G5" i="7"/>
  <c r="F5" i="7"/>
  <c r="C5" i="7"/>
  <c r="B5" i="7"/>
  <c r="S368" i="6"/>
  <c r="N368" i="6"/>
  <c r="D368" i="6"/>
  <c r="X367" i="6"/>
  <c r="D367" i="6"/>
  <c r="N367" i="6" s="1"/>
  <c r="S367" i="6" s="1"/>
  <c r="N366" i="6"/>
  <c r="D366" i="6"/>
  <c r="D365" i="6"/>
  <c r="D364" i="6"/>
  <c r="N364" i="6" s="1"/>
  <c r="S364" i="6" s="1"/>
  <c r="N363" i="6"/>
  <c r="D363" i="6"/>
  <c r="N362" i="6"/>
  <c r="D362" i="6"/>
  <c r="S361" i="6"/>
  <c r="D361" i="6"/>
  <c r="N361" i="6" s="1"/>
  <c r="D360" i="6"/>
  <c r="N360" i="6" s="1"/>
  <c r="S360" i="6" s="1"/>
  <c r="S359" i="6"/>
  <c r="D359" i="6"/>
  <c r="N359" i="6" s="1"/>
  <c r="S358" i="6"/>
  <c r="D358" i="6"/>
  <c r="N358" i="6" s="1"/>
  <c r="N357" i="6"/>
  <c r="S357" i="6" s="1"/>
  <c r="D357" i="6"/>
  <c r="N356" i="6"/>
  <c r="D356" i="6"/>
  <c r="D355" i="6"/>
  <c r="N355" i="6" s="1"/>
  <c r="D354" i="6"/>
  <c r="N353" i="6"/>
  <c r="L353" i="6"/>
  <c r="D353" i="6"/>
  <c r="D352" i="6"/>
  <c r="N352" i="6" s="1"/>
  <c r="D351" i="6"/>
  <c r="N351" i="6" s="1"/>
  <c r="S351" i="6" s="1"/>
  <c r="D350" i="6"/>
  <c r="N350" i="6" s="1"/>
  <c r="S350" i="6" s="1"/>
  <c r="N349" i="6"/>
  <c r="D349" i="6"/>
  <c r="S348" i="6"/>
  <c r="D348" i="6"/>
  <c r="N348" i="6" s="1"/>
  <c r="D347" i="6"/>
  <c r="N346" i="6"/>
  <c r="D346" i="6"/>
  <c r="N345" i="6"/>
  <c r="D345" i="6"/>
  <c r="D344" i="6"/>
  <c r="N344" i="6" s="1"/>
  <c r="S344" i="6" s="1"/>
  <c r="D343" i="6"/>
  <c r="N343" i="6" s="1"/>
  <c r="N342" i="6"/>
  <c r="D342" i="6"/>
  <c r="N341" i="6"/>
  <c r="D341" i="6"/>
  <c r="S340" i="6"/>
  <c r="F340" i="6"/>
  <c r="D340" i="6"/>
  <c r="N340" i="6" s="1"/>
  <c r="D339" i="6"/>
  <c r="N339" i="6" s="1"/>
  <c r="S339" i="6" s="1"/>
  <c r="D338" i="6"/>
  <c r="X337" i="6"/>
  <c r="S337" i="6"/>
  <c r="N337" i="6"/>
  <c r="D337" i="6"/>
  <c r="D336" i="6"/>
  <c r="N336" i="6" s="1"/>
  <c r="N335" i="6"/>
  <c r="S335" i="6" s="1"/>
  <c r="D335" i="6"/>
  <c r="N334" i="6"/>
  <c r="D334" i="6"/>
  <c r="S333" i="6"/>
  <c r="D333" i="6"/>
  <c r="N333" i="6" s="1"/>
  <c r="D332" i="6"/>
  <c r="N332" i="6" s="1"/>
  <c r="S332" i="6" s="1"/>
  <c r="N331" i="6"/>
  <c r="D331" i="6"/>
  <c r="N330" i="6"/>
  <c r="S330" i="6" s="1"/>
  <c r="D330" i="6"/>
  <c r="N329" i="6"/>
  <c r="D329" i="6"/>
  <c r="D328" i="6"/>
  <c r="N328" i="6" s="1"/>
  <c r="S328" i="6" s="1"/>
  <c r="S327" i="6"/>
  <c r="D327" i="6"/>
  <c r="N327" i="6" s="1"/>
  <c r="N326" i="6"/>
  <c r="D326" i="6"/>
  <c r="N325" i="6"/>
  <c r="D325" i="6"/>
  <c r="N324" i="6"/>
  <c r="D324" i="6"/>
  <c r="D323" i="6"/>
  <c r="N323" i="6" s="1"/>
  <c r="S322" i="6"/>
  <c r="D322" i="6"/>
  <c r="N322" i="6" s="1"/>
  <c r="N321" i="6"/>
  <c r="D321" i="6"/>
  <c r="N320" i="6"/>
  <c r="D320" i="6"/>
  <c r="D319" i="6"/>
  <c r="D318" i="6"/>
  <c r="N318" i="6" s="1"/>
  <c r="D317" i="6"/>
  <c r="N317" i="6" s="1"/>
  <c r="N316" i="6"/>
  <c r="D316" i="6"/>
  <c r="S315" i="6"/>
  <c r="N315" i="6"/>
  <c r="D315" i="6"/>
  <c r="D314" i="6"/>
  <c r="N314" i="6" s="1"/>
  <c r="S314" i="6" s="1"/>
  <c r="D313" i="6"/>
  <c r="N313" i="6" s="1"/>
  <c r="D312" i="6"/>
  <c r="N311" i="6"/>
  <c r="D311" i="6"/>
  <c r="S310" i="6"/>
  <c r="N310" i="6"/>
  <c r="D310" i="6"/>
  <c r="D309" i="6"/>
  <c r="N309" i="6" s="1"/>
  <c r="S309" i="6" s="1"/>
  <c r="D308" i="6"/>
  <c r="F305" i="6" s="1"/>
  <c r="N307" i="6"/>
  <c r="D307" i="6"/>
  <c r="N306" i="6"/>
  <c r="D306" i="6"/>
  <c r="N305" i="6"/>
  <c r="S305" i="6" s="1"/>
  <c r="D305" i="6"/>
  <c r="N304" i="6"/>
  <c r="D304" i="6"/>
  <c r="X303" i="6"/>
  <c r="D303" i="6"/>
  <c r="N303" i="6" s="1"/>
  <c r="D302" i="6"/>
  <c r="N302" i="6" s="1"/>
  <c r="S302" i="6" s="1"/>
  <c r="D301" i="6"/>
  <c r="N301" i="6" s="1"/>
  <c r="S301" i="6" s="1"/>
  <c r="N300" i="6"/>
  <c r="S300" i="6" s="1"/>
  <c r="D300" i="6"/>
  <c r="N299" i="6"/>
  <c r="D299" i="6"/>
  <c r="F298" i="6"/>
  <c r="D298" i="6"/>
  <c r="N298" i="6" s="1"/>
  <c r="S298" i="6" s="1"/>
  <c r="D297" i="6"/>
  <c r="N297" i="6" s="1"/>
  <c r="N296" i="6"/>
  <c r="D296" i="6"/>
  <c r="N295" i="6"/>
  <c r="D295" i="6"/>
  <c r="S294" i="6"/>
  <c r="N294" i="6"/>
  <c r="D294" i="6"/>
  <c r="S293" i="6"/>
  <c r="D293" i="6"/>
  <c r="N293" i="6" s="1"/>
  <c r="N292" i="6"/>
  <c r="D292" i="6"/>
  <c r="N291" i="6"/>
  <c r="D291" i="6"/>
  <c r="F291" i="6" s="1"/>
  <c r="N290" i="6"/>
  <c r="D290" i="6"/>
  <c r="D289" i="6"/>
  <c r="N289" i="6" s="1"/>
  <c r="D288" i="6"/>
  <c r="N288" i="6" s="1"/>
  <c r="D287" i="6"/>
  <c r="N286" i="6"/>
  <c r="D286" i="6"/>
  <c r="D285" i="6"/>
  <c r="N285" i="6" s="1"/>
  <c r="D284" i="6"/>
  <c r="N284" i="6" s="1"/>
  <c r="D283" i="6"/>
  <c r="N283" i="6" s="1"/>
  <c r="N282" i="6"/>
  <c r="D282" i="6"/>
  <c r="N281" i="6"/>
  <c r="D281" i="6"/>
  <c r="D280" i="6"/>
  <c r="N280" i="6" s="1"/>
  <c r="D279" i="6"/>
  <c r="N279" i="6" s="1"/>
  <c r="S279" i="6" s="1"/>
  <c r="D278" i="6"/>
  <c r="N278" i="6" s="1"/>
  <c r="D277" i="6"/>
  <c r="D276" i="6"/>
  <c r="N276" i="6" s="1"/>
  <c r="X275" i="6"/>
  <c r="S275" i="6"/>
  <c r="N275" i="6"/>
  <c r="D275" i="6"/>
  <c r="N274" i="6"/>
  <c r="D274" i="6"/>
  <c r="N273" i="6"/>
  <c r="D273" i="6"/>
  <c r="S272" i="6"/>
  <c r="D272" i="6"/>
  <c r="N272" i="6" s="1"/>
  <c r="S271" i="6"/>
  <c r="N271" i="6"/>
  <c r="D271" i="6"/>
  <c r="N270" i="6"/>
  <c r="D270" i="6"/>
  <c r="N269" i="6"/>
  <c r="D269" i="6"/>
  <c r="D268" i="6"/>
  <c r="N268" i="6" s="1"/>
  <c r="D267" i="6"/>
  <c r="N267" i="6" s="1"/>
  <c r="D266" i="6"/>
  <c r="N266" i="6" s="1"/>
  <c r="N265" i="6"/>
  <c r="D265" i="6"/>
  <c r="D264" i="6"/>
  <c r="N264" i="6" s="1"/>
  <c r="S264" i="6" s="1"/>
  <c r="D263" i="6"/>
  <c r="F263" i="6" s="1"/>
  <c r="S262" i="6"/>
  <c r="D262" i="6"/>
  <c r="N262" i="6" s="1"/>
  <c r="D261" i="6"/>
  <c r="N261" i="6" s="1"/>
  <c r="N260" i="6"/>
  <c r="D260" i="6"/>
  <c r="D259" i="6"/>
  <c r="N259" i="6" s="1"/>
  <c r="S259" i="6" s="1"/>
  <c r="D258" i="6"/>
  <c r="N258" i="6" s="1"/>
  <c r="D257" i="6"/>
  <c r="N257" i="6" s="1"/>
  <c r="D256" i="6"/>
  <c r="N255" i="6"/>
  <c r="D255" i="6"/>
  <c r="D254" i="6"/>
  <c r="N254" i="6" s="1"/>
  <c r="S254" i="6" s="1"/>
  <c r="L253" i="6"/>
  <c r="D253" i="6"/>
  <c r="N253" i="6" s="1"/>
  <c r="S252" i="6"/>
  <c r="D252" i="6"/>
  <c r="N252" i="6" s="1"/>
  <c r="N251" i="6"/>
  <c r="S251" i="6" s="1"/>
  <c r="D251" i="6"/>
  <c r="N250" i="6"/>
  <c r="D250" i="6"/>
  <c r="F249" i="6"/>
  <c r="D249" i="6"/>
  <c r="N249" i="6" s="1"/>
  <c r="S249" i="6" s="1"/>
  <c r="D248" i="6"/>
  <c r="N248" i="6" s="1"/>
  <c r="S248" i="6" s="1"/>
  <c r="N247" i="6"/>
  <c r="D247" i="6"/>
  <c r="X246" i="6"/>
  <c r="S246" i="6"/>
  <c r="D246" i="6"/>
  <c r="N246" i="6" s="1"/>
  <c r="D245" i="6"/>
  <c r="N244" i="6"/>
  <c r="S244" i="6" s="1"/>
  <c r="D244" i="6"/>
  <c r="N243" i="6"/>
  <c r="L243" i="6"/>
  <c r="D243" i="6"/>
  <c r="D242" i="6"/>
  <c r="N242" i="6" s="1"/>
  <c r="S242" i="6" s="1"/>
  <c r="D241" i="6"/>
  <c r="N241" i="6" s="1"/>
  <c r="S241" i="6" s="1"/>
  <c r="N240" i="6"/>
  <c r="D240" i="6"/>
  <c r="N239" i="6"/>
  <c r="D239" i="6"/>
  <c r="N238" i="6"/>
  <c r="D238" i="6"/>
  <c r="D237" i="6"/>
  <c r="N237" i="6" s="1"/>
  <c r="D236" i="6"/>
  <c r="N236" i="6" s="1"/>
  <c r="N235" i="6"/>
  <c r="D235" i="6"/>
  <c r="N234" i="6"/>
  <c r="S234" i="6" s="1"/>
  <c r="D234" i="6"/>
  <c r="N233" i="6"/>
  <c r="L233" i="6"/>
  <c r="D233" i="6"/>
  <c r="S232" i="6"/>
  <c r="D232" i="6"/>
  <c r="N232" i="6" s="1"/>
  <c r="D231" i="6"/>
  <c r="N231" i="6" s="1"/>
  <c r="N230" i="6"/>
  <c r="D230" i="6"/>
  <c r="D229" i="6"/>
  <c r="D228" i="6"/>
  <c r="N228" i="6" s="1"/>
  <c r="S228" i="6" s="1"/>
  <c r="S227" i="6"/>
  <c r="D227" i="6"/>
  <c r="N227" i="6" s="1"/>
  <c r="D226" i="6"/>
  <c r="N226" i="6" s="1"/>
  <c r="N225" i="6"/>
  <c r="D225" i="6"/>
  <c r="S224" i="6"/>
  <c r="D224" i="6"/>
  <c r="N224" i="6" s="1"/>
  <c r="D223" i="6"/>
  <c r="N223" i="6" s="1"/>
  <c r="N222" i="6"/>
  <c r="D222" i="6"/>
  <c r="D221" i="6"/>
  <c r="N220" i="6"/>
  <c r="D220" i="6"/>
  <c r="S219" i="6"/>
  <c r="D219" i="6"/>
  <c r="N219" i="6" s="1"/>
  <c r="D218" i="6"/>
  <c r="N218" i="6" s="1"/>
  <c r="S217" i="6"/>
  <c r="N217" i="6"/>
  <c r="D217" i="6"/>
  <c r="N216" i="6"/>
  <c r="S216" i="6" s="1"/>
  <c r="D216" i="6"/>
  <c r="N215" i="6"/>
  <c r="D215" i="6"/>
  <c r="N214" i="6"/>
  <c r="D214" i="6"/>
  <c r="N213" i="6"/>
  <c r="L213" i="6"/>
  <c r="D213" i="6"/>
  <c r="X212" i="6"/>
  <c r="D212" i="6"/>
  <c r="N212" i="6" s="1"/>
  <c r="D211" i="6"/>
  <c r="N211" i="6" s="1"/>
  <c r="D210" i="6"/>
  <c r="N210" i="6" s="1"/>
  <c r="N209" i="6"/>
  <c r="D209" i="6"/>
  <c r="N208" i="6"/>
  <c r="D208" i="6"/>
  <c r="S207" i="6"/>
  <c r="F207" i="6"/>
  <c r="D207" i="6"/>
  <c r="N207" i="6" s="1"/>
  <c r="D206" i="6"/>
  <c r="N206" i="6" s="1"/>
  <c r="N205" i="6"/>
  <c r="D205" i="6"/>
  <c r="N204" i="6"/>
  <c r="S204" i="6" s="1"/>
  <c r="D204" i="6"/>
  <c r="D203" i="6"/>
  <c r="N203" i="6" s="1"/>
  <c r="S203" i="6" s="1"/>
  <c r="D202" i="6"/>
  <c r="N202" i="6" s="1"/>
  <c r="D201" i="6"/>
  <c r="N201" i="6" s="1"/>
  <c r="D200" i="6"/>
  <c r="N200" i="6" s="1"/>
  <c r="N199" i="6"/>
  <c r="D199" i="6"/>
  <c r="D198" i="6"/>
  <c r="N198" i="6" s="1"/>
  <c r="D197" i="6"/>
  <c r="N197" i="6" s="1"/>
  <c r="D196" i="6"/>
  <c r="N196" i="6" s="1"/>
  <c r="N195" i="6"/>
  <c r="D195" i="6"/>
  <c r="D194" i="6"/>
  <c r="N194" i="6" s="1"/>
  <c r="S194" i="6" s="1"/>
  <c r="D193" i="6"/>
  <c r="D192" i="6"/>
  <c r="N192" i="6" s="1"/>
  <c r="S192" i="6" s="1"/>
  <c r="N191" i="6"/>
  <c r="D191" i="6"/>
  <c r="N190" i="6"/>
  <c r="D190" i="6"/>
  <c r="S189" i="6"/>
  <c r="D189" i="6"/>
  <c r="N189" i="6" s="1"/>
  <c r="D188" i="6"/>
  <c r="N188" i="6" s="1"/>
  <c r="S188" i="6" s="1"/>
  <c r="D187" i="6"/>
  <c r="N187" i="6" s="1"/>
  <c r="D186" i="6"/>
  <c r="N185" i="6"/>
  <c r="D185" i="6"/>
  <c r="X184" i="6"/>
  <c r="D184" i="6"/>
  <c r="N184" i="6" s="1"/>
  <c r="N183" i="6"/>
  <c r="S183" i="6" s="1"/>
  <c r="D183" i="6"/>
  <c r="S182" i="6"/>
  <c r="D182" i="6"/>
  <c r="N182" i="6" s="1"/>
  <c r="S181" i="6"/>
  <c r="D181" i="6"/>
  <c r="N181" i="6" s="1"/>
  <c r="N180" i="6"/>
  <c r="D180" i="6"/>
  <c r="N179" i="6"/>
  <c r="S179" i="6" s="1"/>
  <c r="D179" i="6"/>
  <c r="N178" i="6"/>
  <c r="D178" i="6"/>
  <c r="S177" i="6"/>
  <c r="D177" i="6"/>
  <c r="N177" i="6" s="1"/>
  <c r="D176" i="6"/>
  <c r="N176" i="6" s="1"/>
  <c r="S176" i="6" s="1"/>
  <c r="N175" i="6"/>
  <c r="D175" i="6"/>
  <c r="N174" i="6"/>
  <c r="S174" i="6" s="1"/>
  <c r="D174" i="6"/>
  <c r="N173" i="6"/>
  <c r="S173" i="6" s="1"/>
  <c r="D173" i="6"/>
  <c r="F172" i="6"/>
  <c r="D172" i="6"/>
  <c r="N172" i="6" s="1"/>
  <c r="D171" i="6"/>
  <c r="N171" i="6" s="1"/>
  <c r="S171" i="6" s="1"/>
  <c r="N170" i="6"/>
  <c r="D170" i="6"/>
  <c r="N169" i="6"/>
  <c r="D169" i="6"/>
  <c r="N168" i="6"/>
  <c r="D168" i="6"/>
  <c r="S167" i="6"/>
  <c r="D167" i="6"/>
  <c r="N167" i="6" s="1"/>
  <c r="S166" i="6"/>
  <c r="D166" i="6"/>
  <c r="N166" i="6" s="1"/>
  <c r="D165" i="6"/>
  <c r="N164" i="6"/>
  <c r="S164" i="6" s="1"/>
  <c r="D164" i="6"/>
  <c r="N163" i="6"/>
  <c r="S163" i="6" s="1"/>
  <c r="L163" i="6"/>
  <c r="D163" i="6"/>
  <c r="S162" i="6"/>
  <c r="D162" i="6"/>
  <c r="N162" i="6" s="1"/>
  <c r="S161" i="6"/>
  <c r="D161" i="6"/>
  <c r="N161" i="6" s="1"/>
  <c r="D160" i="6"/>
  <c r="N160" i="6" s="1"/>
  <c r="S159" i="6"/>
  <c r="N159" i="6"/>
  <c r="D159" i="6"/>
  <c r="N158" i="6"/>
  <c r="S158" i="6" s="1"/>
  <c r="F158" i="6"/>
  <c r="D158" i="6"/>
  <c r="D157" i="6"/>
  <c r="N157" i="6" s="1"/>
  <c r="D156" i="6"/>
  <c r="N156" i="6" s="1"/>
  <c r="D155" i="6"/>
  <c r="N154" i="6"/>
  <c r="D154" i="6"/>
  <c r="N153" i="6"/>
  <c r="D153" i="6"/>
  <c r="D152" i="6"/>
  <c r="N152" i="6" s="1"/>
  <c r="D151" i="6"/>
  <c r="X150" i="6"/>
  <c r="S150" i="6"/>
  <c r="D150" i="6"/>
  <c r="N150" i="6" s="1"/>
  <c r="S149" i="6"/>
  <c r="D149" i="6"/>
  <c r="N149" i="6" s="1"/>
  <c r="S148" i="6"/>
  <c r="N148" i="6"/>
  <c r="D148" i="6"/>
  <c r="D147" i="6"/>
  <c r="N147" i="6" s="1"/>
  <c r="N146" i="6"/>
  <c r="D146" i="6"/>
  <c r="N145" i="6"/>
  <c r="D145" i="6"/>
  <c r="N144" i="6"/>
  <c r="S144" i="6" s="1"/>
  <c r="D144" i="6"/>
  <c r="F144" i="6" s="1"/>
  <c r="N143" i="6"/>
  <c r="D143" i="6"/>
  <c r="D142" i="6"/>
  <c r="N142" i="6" s="1"/>
  <c r="N141" i="6"/>
  <c r="D141" i="6"/>
  <c r="N140" i="6"/>
  <c r="D140" i="6"/>
  <c r="N139" i="6"/>
  <c r="S139" i="6" s="1"/>
  <c r="D139" i="6"/>
  <c r="D138" i="6"/>
  <c r="N138" i="6" s="1"/>
  <c r="F137" i="6"/>
  <c r="D137" i="6"/>
  <c r="N137" i="6" s="1"/>
  <c r="N136" i="6"/>
  <c r="D136" i="6"/>
  <c r="N135" i="6"/>
  <c r="D135" i="6"/>
  <c r="N134" i="6"/>
  <c r="S134" i="6" s="1"/>
  <c r="D134" i="6"/>
  <c r="D133" i="6"/>
  <c r="N133" i="6" s="1"/>
  <c r="S132" i="6"/>
  <c r="D132" i="6"/>
  <c r="N132" i="6" s="1"/>
  <c r="N131" i="6"/>
  <c r="D131" i="6"/>
  <c r="S130" i="6"/>
  <c r="N130" i="6"/>
  <c r="F130" i="6"/>
  <c r="D130" i="6"/>
  <c r="N129" i="6"/>
  <c r="S129" i="6" s="1"/>
  <c r="D129" i="6"/>
  <c r="D128" i="6"/>
  <c r="N128" i="6" s="1"/>
  <c r="S127" i="6"/>
  <c r="D127" i="6"/>
  <c r="N127" i="6" s="1"/>
  <c r="N126" i="6"/>
  <c r="D126" i="6"/>
  <c r="D125" i="6"/>
  <c r="N125" i="6" s="1"/>
  <c r="D124" i="6"/>
  <c r="E154" i="6" s="1"/>
  <c r="D123" i="6"/>
  <c r="X122" i="6"/>
  <c r="N122" i="6"/>
  <c r="S122" i="6" s="1"/>
  <c r="D122" i="6"/>
  <c r="D121" i="6"/>
  <c r="N121" i="6" s="1"/>
  <c r="S120" i="6"/>
  <c r="D120" i="6"/>
  <c r="N120" i="6" s="1"/>
  <c r="N119" i="6"/>
  <c r="L119" i="6"/>
  <c r="D119" i="6"/>
  <c r="D118" i="6"/>
  <c r="N118" i="6" s="1"/>
  <c r="D117" i="6"/>
  <c r="N117" i="6" s="1"/>
  <c r="N116" i="6"/>
  <c r="D116" i="6"/>
  <c r="F116" i="6" s="1"/>
  <c r="D115" i="6"/>
  <c r="N115" i="6" s="1"/>
  <c r="N114" i="6"/>
  <c r="D114" i="6"/>
  <c r="S113" i="6"/>
  <c r="N113" i="6"/>
  <c r="D113" i="6"/>
  <c r="D112" i="6"/>
  <c r="N112" i="6" s="1"/>
  <c r="S112" i="6" s="1"/>
  <c r="N111" i="6"/>
  <c r="D111" i="6"/>
  <c r="X42" i="6"/>
  <c r="N110" i="6"/>
  <c r="D110" i="6"/>
  <c r="N109" i="6"/>
  <c r="S109" i="6" s="1"/>
  <c r="D109" i="6"/>
  <c r="S108" i="6"/>
  <c r="N108" i="6"/>
  <c r="D108" i="6"/>
  <c r="D107" i="6"/>
  <c r="N107" i="6" s="1"/>
  <c r="S107" i="6" s="1"/>
  <c r="N106" i="6"/>
  <c r="D106" i="6"/>
  <c r="X37" i="6"/>
  <c r="N105" i="6"/>
  <c r="D105" i="6"/>
  <c r="U104" i="6"/>
  <c r="N104" i="6"/>
  <c r="D104" i="6"/>
  <c r="U103" i="6"/>
  <c r="S103" i="6"/>
  <c r="D103" i="6"/>
  <c r="N103" i="6" s="1"/>
  <c r="R103" i="6" s="1"/>
  <c r="U102" i="6"/>
  <c r="F102" i="6"/>
  <c r="D102" i="6"/>
  <c r="N102" i="6" s="1"/>
  <c r="R102" i="6" s="1"/>
  <c r="U101" i="6"/>
  <c r="N101" i="6"/>
  <c r="D101" i="6"/>
  <c r="U100" i="6"/>
  <c r="D100" i="6"/>
  <c r="N100" i="6" s="1"/>
  <c r="U99" i="6"/>
  <c r="D99" i="6"/>
  <c r="U98" i="6"/>
  <c r="N98" i="6"/>
  <c r="S98" i="6" s="1"/>
  <c r="D98" i="6"/>
  <c r="U97" i="6"/>
  <c r="R97" i="6"/>
  <c r="D97" i="6"/>
  <c r="N97" i="6" s="1"/>
  <c r="S97" i="6" s="1"/>
  <c r="U96" i="6"/>
  <c r="N96" i="6"/>
  <c r="D96" i="6"/>
  <c r="U95" i="6"/>
  <c r="S95" i="6"/>
  <c r="N95" i="6"/>
  <c r="R95" i="6" s="1"/>
  <c r="D95" i="6"/>
  <c r="U94" i="6"/>
  <c r="D94" i="6"/>
  <c r="U93" i="6"/>
  <c r="D93" i="6"/>
  <c r="N93" i="6" s="1"/>
  <c r="S92" i="6"/>
  <c r="N92" i="6"/>
  <c r="R92" i="6" s="1"/>
  <c r="D92" i="6"/>
  <c r="N91" i="6"/>
  <c r="D91" i="6"/>
  <c r="S90" i="6"/>
  <c r="N90" i="6"/>
  <c r="R90" i="6" s="1"/>
  <c r="D90" i="6"/>
  <c r="R89" i="6"/>
  <c r="N89" i="6"/>
  <c r="D89" i="6"/>
  <c r="D88" i="6"/>
  <c r="R87" i="6"/>
  <c r="D87" i="6"/>
  <c r="N87" i="6" s="1"/>
  <c r="N86" i="6"/>
  <c r="S86" i="6" s="1"/>
  <c r="D86" i="6"/>
  <c r="R85" i="6"/>
  <c r="S85" i="6"/>
  <c r="D85" i="6"/>
  <c r="N85" i="6" s="1"/>
  <c r="N84" i="6"/>
  <c r="S84" i="6" s="1"/>
  <c r="D84" i="6"/>
  <c r="R83" i="6"/>
  <c r="D83" i="6"/>
  <c r="N83" i="6" s="1"/>
  <c r="N82" i="6"/>
  <c r="D82" i="6"/>
  <c r="R81" i="6"/>
  <c r="X13" i="6"/>
  <c r="D81" i="6"/>
  <c r="N81" i="6" s="1"/>
  <c r="N80" i="6"/>
  <c r="D80" i="6"/>
  <c r="D79" i="6"/>
  <c r="N79" i="6" s="1"/>
  <c r="N78" i="6"/>
  <c r="D78" i="6"/>
  <c r="R77" i="6"/>
  <c r="D77" i="6"/>
  <c r="N77" i="6" s="1"/>
  <c r="N76" i="6"/>
  <c r="L76" i="6"/>
  <c r="D76" i="6"/>
  <c r="X7" i="6"/>
  <c r="D75" i="6"/>
  <c r="N75" i="6" s="1"/>
  <c r="S75" i="6" s="1"/>
  <c r="N74" i="6"/>
  <c r="D74" i="6"/>
  <c r="D73" i="6"/>
  <c r="N73" i="6" s="1"/>
  <c r="Z5" i="6" s="1"/>
  <c r="N72" i="6"/>
  <c r="D72" i="6"/>
  <c r="D71" i="6"/>
  <c r="N71" i="6" s="1"/>
  <c r="N70" i="6"/>
  <c r="L70" i="6"/>
  <c r="D70" i="6"/>
  <c r="D69" i="6"/>
  <c r="N68" i="6"/>
  <c r="D68" i="6"/>
  <c r="S67" i="6"/>
  <c r="R67" i="6"/>
  <c r="N67" i="6"/>
  <c r="D67" i="6"/>
  <c r="D66" i="6"/>
  <c r="N66" i="6" s="1"/>
  <c r="S66" i="6" s="1"/>
  <c r="S65" i="6"/>
  <c r="N65" i="6"/>
  <c r="R65" i="6" s="1"/>
  <c r="D65" i="6"/>
  <c r="N64" i="6"/>
  <c r="D64" i="6"/>
  <c r="S63" i="6"/>
  <c r="N63" i="6"/>
  <c r="R63" i="6" s="1"/>
  <c r="D63" i="6"/>
  <c r="L62" i="6"/>
  <c r="K62" i="6"/>
  <c r="D62" i="6"/>
  <c r="N62" i="6" s="1"/>
  <c r="R62" i="6" s="1"/>
  <c r="S61" i="6"/>
  <c r="D61" i="6"/>
  <c r="N61" i="6" s="1"/>
  <c r="R60" i="6"/>
  <c r="F60" i="6"/>
  <c r="D60" i="6"/>
  <c r="N60" i="6" s="1"/>
  <c r="S59" i="6"/>
  <c r="N59" i="6"/>
  <c r="R59" i="6" s="1"/>
  <c r="D59" i="6"/>
  <c r="R58" i="6"/>
  <c r="N58" i="6"/>
  <c r="D58" i="6"/>
  <c r="S57" i="6"/>
  <c r="N57" i="6"/>
  <c r="R57" i="6" s="1"/>
  <c r="D57" i="6"/>
  <c r="S56" i="6"/>
  <c r="R56" i="6"/>
  <c r="N56" i="6"/>
  <c r="D56" i="6"/>
  <c r="S55" i="6"/>
  <c r="N55" i="6"/>
  <c r="R55" i="6" s="1"/>
  <c r="D55" i="6"/>
  <c r="D54" i="6"/>
  <c r="N54" i="6" s="1"/>
  <c r="D53" i="6"/>
  <c r="S52" i="6"/>
  <c r="N52" i="6"/>
  <c r="D52" i="6"/>
  <c r="N51" i="6"/>
  <c r="D51" i="6"/>
  <c r="N50" i="6"/>
  <c r="D50" i="6"/>
  <c r="X49" i="6"/>
  <c r="D49" i="6"/>
  <c r="N49" i="6" s="1"/>
  <c r="Z48" i="6"/>
  <c r="X48" i="6"/>
  <c r="R48" i="6"/>
  <c r="N48" i="6"/>
  <c r="D48" i="6"/>
  <c r="Z47" i="6"/>
  <c r="X47" i="6"/>
  <c r="N47" i="6"/>
  <c r="D47" i="6"/>
  <c r="Z46" i="6"/>
  <c r="X46" i="6"/>
  <c r="N46" i="6"/>
  <c r="F46" i="6"/>
  <c r="D46" i="6"/>
  <c r="Z45" i="6"/>
  <c r="X45" i="6"/>
  <c r="R45" i="6"/>
  <c r="N45" i="6"/>
  <c r="D45" i="6"/>
  <c r="Z44" i="6"/>
  <c r="X44" i="6"/>
  <c r="S44" i="6"/>
  <c r="N44" i="6"/>
  <c r="R44" i="6" s="1"/>
  <c r="D44" i="6"/>
  <c r="Z43" i="6"/>
  <c r="X43" i="6"/>
  <c r="R43" i="6"/>
  <c r="D43" i="6"/>
  <c r="N43" i="6" s="1"/>
  <c r="Z42" i="6"/>
  <c r="S42" i="6"/>
  <c r="D42" i="6"/>
  <c r="N42" i="6" s="1"/>
  <c r="Z41" i="6"/>
  <c r="X41" i="6"/>
  <c r="R41" i="6"/>
  <c r="N41" i="6"/>
  <c r="S41" i="6" s="1"/>
  <c r="D41" i="6"/>
  <c r="Z40" i="6"/>
  <c r="X40" i="6"/>
  <c r="D40" i="6"/>
  <c r="Z39" i="6"/>
  <c r="X39" i="6"/>
  <c r="N39" i="6"/>
  <c r="D39" i="6"/>
  <c r="Z38" i="6"/>
  <c r="X38" i="6"/>
  <c r="R38" i="6"/>
  <c r="L38" i="6"/>
  <c r="D38" i="6"/>
  <c r="N38" i="6" s="1"/>
  <c r="Z37" i="6"/>
  <c r="R37" i="6"/>
  <c r="D37" i="6"/>
  <c r="N37" i="6" s="1"/>
  <c r="S37" i="6" s="1"/>
  <c r="X36" i="6"/>
  <c r="D36" i="6"/>
  <c r="X6" i="7" s="1"/>
  <c r="Z35" i="6"/>
  <c r="X35" i="6"/>
  <c r="N35" i="6"/>
  <c r="D35" i="6"/>
  <c r="X34" i="6"/>
  <c r="N34" i="6"/>
  <c r="D34" i="6"/>
  <c r="Z33" i="6"/>
  <c r="X33" i="6"/>
  <c r="N33" i="6"/>
  <c r="D33" i="6"/>
  <c r="Z32" i="6"/>
  <c r="X32" i="6"/>
  <c r="D32" i="6"/>
  <c r="N32" i="6" s="1"/>
  <c r="X31" i="6"/>
  <c r="D31" i="6"/>
  <c r="N31" i="6" s="1"/>
  <c r="S31" i="6" s="1"/>
  <c r="Z30" i="6"/>
  <c r="X30" i="6"/>
  <c r="R30" i="6"/>
  <c r="D30" i="6"/>
  <c r="N30" i="6" s="1"/>
  <c r="S30" i="6" s="1"/>
  <c r="X29" i="6"/>
  <c r="S29" i="6"/>
  <c r="R29" i="6"/>
  <c r="D29" i="6"/>
  <c r="N29" i="6" s="1"/>
  <c r="X28" i="6"/>
  <c r="S28" i="6"/>
  <c r="R28" i="6"/>
  <c r="D28" i="6"/>
  <c r="N28" i="6" s="1"/>
  <c r="Z27" i="6"/>
  <c r="X27" i="6"/>
  <c r="D27" i="6"/>
  <c r="N27" i="6" s="1"/>
  <c r="X26" i="6"/>
  <c r="D26" i="6"/>
  <c r="X25" i="6"/>
  <c r="S25" i="6"/>
  <c r="R25" i="6"/>
  <c r="D25" i="6"/>
  <c r="N25" i="6" s="1"/>
  <c r="Z24" i="6"/>
  <c r="X24" i="6"/>
  <c r="R24" i="6"/>
  <c r="D24" i="6"/>
  <c r="N24" i="6" s="1"/>
  <c r="X23" i="6"/>
  <c r="S23" i="6"/>
  <c r="R23" i="6"/>
  <c r="D23" i="6"/>
  <c r="N23" i="6" s="1"/>
  <c r="Z22" i="6"/>
  <c r="X22" i="6"/>
  <c r="D22" i="6"/>
  <c r="N22" i="6" s="1"/>
  <c r="X21" i="6"/>
  <c r="D21" i="6"/>
  <c r="N21" i="6" s="1"/>
  <c r="X20" i="6"/>
  <c r="S20" i="6"/>
  <c r="D20" i="6"/>
  <c r="N20" i="6" s="1"/>
  <c r="Z19" i="6"/>
  <c r="X19" i="6"/>
  <c r="L19" i="6"/>
  <c r="D19" i="6"/>
  <c r="N19" i="6" s="1"/>
  <c r="Z18" i="6"/>
  <c r="Y18" i="6"/>
  <c r="X18" i="6"/>
  <c r="U18" i="6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N18" i="6"/>
  <c r="R18" i="6" s="1"/>
  <c r="D18" i="6"/>
  <c r="A18" i="6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Z17" i="6"/>
  <c r="Y17" i="6"/>
  <c r="X17" i="6"/>
  <c r="D17" i="6"/>
  <c r="N17" i="6" s="1"/>
  <c r="R17" i="6" s="1"/>
  <c r="Z16" i="6"/>
  <c r="Y16" i="6"/>
  <c r="X16" i="6"/>
  <c r="S16" i="6"/>
  <c r="N16" i="6"/>
  <c r="D16" i="6"/>
  <c r="Z15" i="6"/>
  <c r="Y15" i="6"/>
  <c r="X15" i="6"/>
  <c r="N15" i="6"/>
  <c r="D15" i="6"/>
  <c r="Z14" i="6"/>
  <c r="Y14" i="6"/>
  <c r="X14" i="6"/>
  <c r="N14" i="6"/>
  <c r="D14" i="6"/>
  <c r="Z13" i="6"/>
  <c r="Y13" i="6"/>
  <c r="R13" i="6"/>
  <c r="D13" i="6"/>
  <c r="N13" i="6" s="1"/>
  <c r="Z12" i="6"/>
  <c r="Y12" i="6"/>
  <c r="X12" i="6"/>
  <c r="D12" i="6"/>
  <c r="N12" i="6" s="1"/>
  <c r="Y11" i="6"/>
  <c r="X11" i="6"/>
  <c r="S11" i="6"/>
  <c r="N11" i="6"/>
  <c r="R11" i="6" s="1"/>
  <c r="D11" i="6"/>
  <c r="Y10" i="6"/>
  <c r="X10" i="6"/>
  <c r="U10" i="6"/>
  <c r="U11" i="6" s="1"/>
  <c r="U12" i="6" s="1"/>
  <c r="U13" i="6" s="1"/>
  <c r="U14" i="6" s="1"/>
  <c r="U15" i="6" s="1"/>
  <c r="U16" i="6" s="1"/>
  <c r="U17" i="6" s="1"/>
  <c r="R10" i="6"/>
  <c r="D10" i="6"/>
  <c r="N10" i="6" s="1"/>
  <c r="Z9" i="6"/>
  <c r="Y9" i="6"/>
  <c r="X9" i="6"/>
  <c r="N9" i="6"/>
  <c r="D9" i="6"/>
  <c r="Z8" i="6"/>
  <c r="Y8" i="6"/>
  <c r="X8" i="6"/>
  <c r="N8" i="6"/>
  <c r="D8" i="6"/>
  <c r="Z7" i="6"/>
  <c r="Y7" i="6"/>
  <c r="U7" i="6"/>
  <c r="U8" i="6" s="1"/>
  <c r="U9" i="6" s="1"/>
  <c r="N7" i="6"/>
  <c r="D7" i="6"/>
  <c r="Z6" i="6"/>
  <c r="Y6" i="6"/>
  <c r="X6" i="6"/>
  <c r="D6" i="6"/>
  <c r="N6" i="6" s="1"/>
  <c r="R6" i="6" s="1"/>
  <c r="Y5" i="6"/>
  <c r="X5" i="6"/>
  <c r="J5" i="6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66" i="6" s="1"/>
  <c r="J167" i="6" s="1"/>
  <c r="J168" i="6" s="1"/>
  <c r="J169" i="6" s="1"/>
  <c r="J170" i="6" s="1"/>
  <c r="J171" i="6" s="1"/>
  <c r="J172" i="6" s="1"/>
  <c r="J173" i="6" s="1"/>
  <c r="J174" i="6" s="1"/>
  <c r="J175" i="6" s="1"/>
  <c r="J176" i="6" s="1"/>
  <c r="J177" i="6" s="1"/>
  <c r="J178" i="6" s="1"/>
  <c r="J179" i="6" s="1"/>
  <c r="J180" i="6" s="1"/>
  <c r="J181" i="6" s="1"/>
  <c r="J182" i="6" s="1"/>
  <c r="J183" i="6" s="1"/>
  <c r="J184" i="6" s="1"/>
  <c r="J185" i="6" s="1"/>
  <c r="J186" i="6" s="1"/>
  <c r="J187" i="6" s="1"/>
  <c r="J188" i="6" s="1"/>
  <c r="J189" i="6" s="1"/>
  <c r="J190" i="6" s="1"/>
  <c r="J191" i="6" s="1"/>
  <c r="J192" i="6" s="1"/>
  <c r="J193" i="6" s="1"/>
  <c r="J194" i="6" s="1"/>
  <c r="J195" i="6" s="1"/>
  <c r="J196" i="6" s="1"/>
  <c r="J197" i="6" s="1"/>
  <c r="J198" i="6" s="1"/>
  <c r="J199" i="6" s="1"/>
  <c r="J200" i="6" s="1"/>
  <c r="J201" i="6" s="1"/>
  <c r="J202" i="6" s="1"/>
  <c r="J203" i="6" s="1"/>
  <c r="J204" i="6" s="1"/>
  <c r="J205" i="6" s="1"/>
  <c r="J206" i="6" s="1"/>
  <c r="J207" i="6" s="1"/>
  <c r="J208" i="6" s="1"/>
  <c r="J209" i="6" s="1"/>
  <c r="J210" i="6" s="1"/>
  <c r="J211" i="6" s="1"/>
  <c r="J212" i="6" s="1"/>
  <c r="J213" i="6" s="1"/>
  <c r="J214" i="6" s="1"/>
  <c r="J215" i="6" s="1"/>
  <c r="J216" i="6" s="1"/>
  <c r="J217" i="6" s="1"/>
  <c r="J218" i="6" s="1"/>
  <c r="J219" i="6" s="1"/>
  <c r="J220" i="6" s="1"/>
  <c r="J221" i="6" s="1"/>
  <c r="J222" i="6" s="1"/>
  <c r="J223" i="6" s="1"/>
  <c r="J224" i="6" s="1"/>
  <c r="J225" i="6" s="1"/>
  <c r="J226" i="6" s="1"/>
  <c r="J227" i="6" s="1"/>
  <c r="J228" i="6" s="1"/>
  <c r="J229" i="6" s="1"/>
  <c r="J230" i="6" s="1"/>
  <c r="J231" i="6" s="1"/>
  <c r="J232" i="6" s="1"/>
  <c r="J233" i="6" s="1"/>
  <c r="J234" i="6" s="1"/>
  <c r="J235" i="6" s="1"/>
  <c r="J236" i="6" s="1"/>
  <c r="J237" i="6" s="1"/>
  <c r="J238" i="6" s="1"/>
  <c r="J239" i="6" s="1"/>
  <c r="J240" i="6" s="1"/>
  <c r="J241" i="6" s="1"/>
  <c r="J242" i="6" s="1"/>
  <c r="J243" i="6" s="1"/>
  <c r="J244" i="6" s="1"/>
  <c r="J245" i="6" s="1"/>
  <c r="J246" i="6" s="1"/>
  <c r="J247" i="6" s="1"/>
  <c r="J248" i="6" s="1"/>
  <c r="J249" i="6" s="1"/>
  <c r="J250" i="6" s="1"/>
  <c r="J251" i="6" s="1"/>
  <c r="J252" i="6" s="1"/>
  <c r="J253" i="6" s="1"/>
  <c r="J254" i="6" s="1"/>
  <c r="J255" i="6" s="1"/>
  <c r="J256" i="6" s="1"/>
  <c r="J257" i="6" s="1"/>
  <c r="J258" i="6" s="1"/>
  <c r="J259" i="6" s="1"/>
  <c r="J260" i="6" s="1"/>
  <c r="J261" i="6" s="1"/>
  <c r="J262" i="6" s="1"/>
  <c r="J263" i="6" s="1"/>
  <c r="J264" i="6" s="1"/>
  <c r="J265" i="6" s="1"/>
  <c r="J266" i="6" s="1"/>
  <c r="J267" i="6" s="1"/>
  <c r="J268" i="6" s="1"/>
  <c r="J269" i="6" s="1"/>
  <c r="J270" i="6" s="1"/>
  <c r="J271" i="6" s="1"/>
  <c r="J272" i="6" s="1"/>
  <c r="J273" i="6" s="1"/>
  <c r="J274" i="6" s="1"/>
  <c r="J275" i="6" s="1"/>
  <c r="J276" i="6" s="1"/>
  <c r="J277" i="6" s="1"/>
  <c r="J278" i="6" s="1"/>
  <c r="J279" i="6" s="1"/>
  <c r="J280" i="6" s="1"/>
  <c r="J281" i="6" s="1"/>
  <c r="J282" i="6" s="1"/>
  <c r="J283" i="6" s="1"/>
  <c r="J284" i="6" s="1"/>
  <c r="J285" i="6" s="1"/>
  <c r="J286" i="6" s="1"/>
  <c r="J287" i="6" s="1"/>
  <c r="J288" i="6" s="1"/>
  <c r="J289" i="6" s="1"/>
  <c r="J290" i="6" s="1"/>
  <c r="J291" i="6" s="1"/>
  <c r="J292" i="6" s="1"/>
  <c r="J293" i="6" s="1"/>
  <c r="J294" i="6" s="1"/>
  <c r="J295" i="6" s="1"/>
  <c r="J296" i="6" s="1"/>
  <c r="J297" i="6" s="1"/>
  <c r="J298" i="6" s="1"/>
  <c r="J299" i="6" s="1"/>
  <c r="J300" i="6" s="1"/>
  <c r="J301" i="6" s="1"/>
  <c r="J302" i="6" s="1"/>
  <c r="J303" i="6" s="1"/>
  <c r="J304" i="6" s="1"/>
  <c r="J305" i="6" s="1"/>
  <c r="J306" i="6" s="1"/>
  <c r="J307" i="6" s="1"/>
  <c r="J308" i="6" s="1"/>
  <c r="J309" i="6" s="1"/>
  <c r="J310" i="6" s="1"/>
  <c r="J311" i="6" s="1"/>
  <c r="J312" i="6" s="1"/>
  <c r="J313" i="6" s="1"/>
  <c r="J314" i="6" s="1"/>
  <c r="J315" i="6" s="1"/>
  <c r="J316" i="6" s="1"/>
  <c r="J317" i="6" s="1"/>
  <c r="J318" i="6" s="1"/>
  <c r="J319" i="6" s="1"/>
  <c r="J320" i="6" s="1"/>
  <c r="J321" i="6" s="1"/>
  <c r="J322" i="6" s="1"/>
  <c r="J323" i="6" s="1"/>
  <c r="J324" i="6" s="1"/>
  <c r="J325" i="6" s="1"/>
  <c r="J326" i="6" s="1"/>
  <c r="J327" i="6" s="1"/>
  <c r="J328" i="6" s="1"/>
  <c r="J329" i="6" s="1"/>
  <c r="J330" i="6" s="1"/>
  <c r="J331" i="6" s="1"/>
  <c r="J332" i="6" s="1"/>
  <c r="J333" i="6" s="1"/>
  <c r="J334" i="6" s="1"/>
  <c r="J335" i="6" s="1"/>
  <c r="J336" i="6" s="1"/>
  <c r="J337" i="6" s="1"/>
  <c r="J338" i="6" s="1"/>
  <c r="J339" i="6" s="1"/>
  <c r="J340" i="6" s="1"/>
  <c r="J341" i="6" s="1"/>
  <c r="J342" i="6" s="1"/>
  <c r="J343" i="6" s="1"/>
  <c r="J344" i="6" s="1"/>
  <c r="J345" i="6" s="1"/>
  <c r="J346" i="6" s="1"/>
  <c r="J347" i="6" s="1"/>
  <c r="J348" i="6" s="1"/>
  <c r="J349" i="6" s="1"/>
  <c r="J350" i="6" s="1"/>
  <c r="J351" i="6" s="1"/>
  <c r="J352" i="6" s="1"/>
  <c r="J353" i="6" s="1"/>
  <c r="J354" i="6" s="1"/>
  <c r="J355" i="6" s="1"/>
  <c r="J356" i="6" s="1"/>
  <c r="J357" i="6" s="1"/>
  <c r="J358" i="6" s="1"/>
  <c r="J359" i="6" s="1"/>
  <c r="J360" i="6" s="1"/>
  <c r="J361" i="6" s="1"/>
  <c r="J362" i="6" s="1"/>
  <c r="J363" i="6" s="1"/>
  <c r="J364" i="6" s="1"/>
  <c r="J365" i="6" s="1"/>
  <c r="J366" i="6" s="1"/>
  <c r="J367" i="6" s="1"/>
  <c r="J368" i="6" s="1"/>
  <c r="D5" i="6"/>
  <c r="A5" i="6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W4" i="6"/>
  <c r="J4" i="6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I95" i="6" s="1"/>
  <c r="I96" i="6" s="1"/>
  <c r="I97" i="6" s="1"/>
  <c r="I98" i="6" s="1"/>
  <c r="I99" i="6" s="1"/>
  <c r="I100" i="6" s="1"/>
  <c r="I101" i="6" s="1"/>
  <c r="I102" i="6" s="1"/>
  <c r="I103" i="6" s="1"/>
  <c r="I104" i="6" s="1"/>
  <c r="I105" i="6" s="1"/>
  <c r="I106" i="6" s="1"/>
  <c r="I107" i="6" s="1"/>
  <c r="I108" i="6" s="1"/>
  <c r="I109" i="6" s="1"/>
  <c r="I110" i="6" s="1"/>
  <c r="I111" i="6" s="1"/>
  <c r="I112" i="6" s="1"/>
  <c r="I113" i="6" s="1"/>
  <c r="I114" i="6" s="1"/>
  <c r="I115" i="6" s="1"/>
  <c r="I116" i="6" s="1"/>
  <c r="I117" i="6" s="1"/>
  <c r="I118" i="6" s="1"/>
  <c r="I119" i="6" s="1"/>
  <c r="I120" i="6" s="1"/>
  <c r="I121" i="6" s="1"/>
  <c r="I122" i="6" s="1"/>
  <c r="I123" i="6" s="1"/>
  <c r="I124" i="6" s="1"/>
  <c r="I125" i="6" s="1"/>
  <c r="I126" i="6" s="1"/>
  <c r="I127" i="6" s="1"/>
  <c r="I128" i="6" s="1"/>
  <c r="I129" i="6" s="1"/>
  <c r="I130" i="6" s="1"/>
  <c r="I131" i="6" s="1"/>
  <c r="I132" i="6" s="1"/>
  <c r="I133" i="6" s="1"/>
  <c r="I134" i="6" s="1"/>
  <c r="I135" i="6" s="1"/>
  <c r="I136" i="6" s="1"/>
  <c r="I137" i="6" s="1"/>
  <c r="I138" i="6" s="1"/>
  <c r="I139" i="6" s="1"/>
  <c r="I140" i="6" s="1"/>
  <c r="I141" i="6" s="1"/>
  <c r="I142" i="6" s="1"/>
  <c r="I143" i="6" s="1"/>
  <c r="I144" i="6" s="1"/>
  <c r="I145" i="6" s="1"/>
  <c r="I146" i="6" s="1"/>
  <c r="I147" i="6" s="1"/>
  <c r="I148" i="6" s="1"/>
  <c r="I149" i="6" s="1"/>
  <c r="I150" i="6" s="1"/>
  <c r="I151" i="6" s="1"/>
  <c r="I152" i="6" s="1"/>
  <c r="I153" i="6" s="1"/>
  <c r="I154" i="6" s="1"/>
  <c r="I155" i="6" s="1"/>
  <c r="I156" i="6" s="1"/>
  <c r="I157" i="6" s="1"/>
  <c r="I158" i="6" s="1"/>
  <c r="I159" i="6" s="1"/>
  <c r="I160" i="6" s="1"/>
  <c r="I161" i="6" s="1"/>
  <c r="I162" i="6" s="1"/>
  <c r="I163" i="6" s="1"/>
  <c r="I164" i="6" s="1"/>
  <c r="I165" i="6" s="1"/>
  <c r="I166" i="6" s="1"/>
  <c r="I167" i="6" s="1"/>
  <c r="I168" i="6" s="1"/>
  <c r="I169" i="6" s="1"/>
  <c r="I170" i="6" s="1"/>
  <c r="I171" i="6" s="1"/>
  <c r="I172" i="6" s="1"/>
  <c r="I173" i="6" s="1"/>
  <c r="I174" i="6" s="1"/>
  <c r="I175" i="6" s="1"/>
  <c r="I176" i="6" s="1"/>
  <c r="I177" i="6" s="1"/>
  <c r="I178" i="6" s="1"/>
  <c r="I179" i="6" s="1"/>
  <c r="I180" i="6" s="1"/>
  <c r="I181" i="6" s="1"/>
  <c r="I182" i="6" s="1"/>
  <c r="I183" i="6" s="1"/>
  <c r="I184" i="6" s="1"/>
  <c r="I185" i="6" s="1"/>
  <c r="I186" i="6" s="1"/>
  <c r="I187" i="6" s="1"/>
  <c r="I188" i="6" s="1"/>
  <c r="I189" i="6" s="1"/>
  <c r="I190" i="6" s="1"/>
  <c r="I191" i="6" s="1"/>
  <c r="I192" i="6" s="1"/>
  <c r="I193" i="6" s="1"/>
  <c r="I194" i="6" s="1"/>
  <c r="I195" i="6" s="1"/>
  <c r="I196" i="6" s="1"/>
  <c r="I197" i="6" s="1"/>
  <c r="I198" i="6" s="1"/>
  <c r="I199" i="6" s="1"/>
  <c r="I200" i="6" s="1"/>
  <c r="I201" i="6" s="1"/>
  <c r="I202" i="6" s="1"/>
  <c r="I203" i="6" s="1"/>
  <c r="I204" i="6" s="1"/>
  <c r="I205" i="6" s="1"/>
  <c r="I206" i="6" s="1"/>
  <c r="I207" i="6" s="1"/>
  <c r="I208" i="6" s="1"/>
  <c r="I209" i="6" s="1"/>
  <c r="I210" i="6" s="1"/>
  <c r="I211" i="6" s="1"/>
  <c r="I212" i="6" s="1"/>
  <c r="I213" i="6" s="1"/>
  <c r="I214" i="6" s="1"/>
  <c r="I215" i="6" s="1"/>
  <c r="I216" i="6" s="1"/>
  <c r="I217" i="6" s="1"/>
  <c r="I218" i="6" s="1"/>
  <c r="I219" i="6" s="1"/>
  <c r="I220" i="6" s="1"/>
  <c r="I221" i="6" s="1"/>
  <c r="I222" i="6" s="1"/>
  <c r="I223" i="6" s="1"/>
  <c r="I224" i="6" s="1"/>
  <c r="I225" i="6" s="1"/>
  <c r="I226" i="6" s="1"/>
  <c r="I227" i="6" s="1"/>
  <c r="I228" i="6" s="1"/>
  <c r="I229" i="6" s="1"/>
  <c r="I230" i="6" s="1"/>
  <c r="I231" i="6" s="1"/>
  <c r="I232" i="6" s="1"/>
  <c r="I233" i="6" s="1"/>
  <c r="I234" i="6" s="1"/>
  <c r="I235" i="6" s="1"/>
  <c r="I236" i="6" s="1"/>
  <c r="I237" i="6" s="1"/>
  <c r="I238" i="6" s="1"/>
  <c r="I239" i="6" s="1"/>
  <c r="I240" i="6" s="1"/>
  <c r="I241" i="6" s="1"/>
  <c r="I242" i="6" s="1"/>
  <c r="I243" i="6" s="1"/>
  <c r="I244" i="6" s="1"/>
  <c r="I245" i="6" s="1"/>
  <c r="I246" i="6" s="1"/>
  <c r="I247" i="6" s="1"/>
  <c r="I248" i="6" s="1"/>
  <c r="I249" i="6" s="1"/>
  <c r="I250" i="6" s="1"/>
  <c r="I251" i="6" s="1"/>
  <c r="I252" i="6" s="1"/>
  <c r="I253" i="6" s="1"/>
  <c r="I254" i="6" s="1"/>
  <c r="I255" i="6" s="1"/>
  <c r="I256" i="6" s="1"/>
  <c r="I257" i="6" s="1"/>
  <c r="I258" i="6" s="1"/>
  <c r="I259" i="6" s="1"/>
  <c r="I260" i="6" s="1"/>
  <c r="I261" i="6" s="1"/>
  <c r="I262" i="6" s="1"/>
  <c r="I263" i="6" s="1"/>
  <c r="I264" i="6" s="1"/>
  <c r="I265" i="6" s="1"/>
  <c r="I266" i="6" s="1"/>
  <c r="I267" i="6" s="1"/>
  <c r="I268" i="6" s="1"/>
  <c r="I269" i="6" s="1"/>
  <c r="I270" i="6" s="1"/>
  <c r="I271" i="6" s="1"/>
  <c r="I272" i="6" s="1"/>
  <c r="I273" i="6" s="1"/>
  <c r="I274" i="6" s="1"/>
  <c r="I275" i="6" s="1"/>
  <c r="I276" i="6" s="1"/>
  <c r="I277" i="6" s="1"/>
  <c r="I278" i="6" s="1"/>
  <c r="I279" i="6" s="1"/>
  <c r="I280" i="6" s="1"/>
  <c r="I281" i="6" s="1"/>
  <c r="I282" i="6" s="1"/>
  <c r="I283" i="6" s="1"/>
  <c r="I284" i="6" s="1"/>
  <c r="I285" i="6" s="1"/>
  <c r="I286" i="6" s="1"/>
  <c r="I287" i="6" s="1"/>
  <c r="I288" i="6" s="1"/>
  <c r="I289" i="6" s="1"/>
  <c r="I290" i="6" s="1"/>
  <c r="I291" i="6" s="1"/>
  <c r="I292" i="6" s="1"/>
  <c r="I293" i="6" s="1"/>
  <c r="I294" i="6" s="1"/>
  <c r="I295" i="6" s="1"/>
  <c r="I296" i="6" s="1"/>
  <c r="I297" i="6" s="1"/>
  <c r="I298" i="6" s="1"/>
  <c r="I299" i="6" s="1"/>
  <c r="I300" i="6" s="1"/>
  <c r="I301" i="6" s="1"/>
  <c r="I302" i="6" s="1"/>
  <c r="I303" i="6" s="1"/>
  <c r="I304" i="6" s="1"/>
  <c r="I305" i="6" s="1"/>
  <c r="I306" i="6" s="1"/>
  <c r="I307" i="6" s="1"/>
  <c r="I308" i="6" s="1"/>
  <c r="I309" i="6" s="1"/>
  <c r="I310" i="6" s="1"/>
  <c r="I311" i="6" s="1"/>
  <c r="I312" i="6" s="1"/>
  <c r="I313" i="6" s="1"/>
  <c r="I314" i="6" s="1"/>
  <c r="I315" i="6" s="1"/>
  <c r="I316" i="6" s="1"/>
  <c r="I317" i="6" s="1"/>
  <c r="I318" i="6" s="1"/>
  <c r="I319" i="6" s="1"/>
  <c r="I320" i="6" s="1"/>
  <c r="I321" i="6" s="1"/>
  <c r="I322" i="6" s="1"/>
  <c r="I323" i="6" s="1"/>
  <c r="I324" i="6" s="1"/>
  <c r="I325" i="6" s="1"/>
  <c r="I326" i="6" s="1"/>
  <c r="I327" i="6" s="1"/>
  <c r="I328" i="6" s="1"/>
  <c r="I329" i="6" s="1"/>
  <c r="I330" i="6" s="1"/>
  <c r="I331" i="6" s="1"/>
  <c r="I332" i="6" s="1"/>
  <c r="I333" i="6" s="1"/>
  <c r="I334" i="6" s="1"/>
  <c r="I335" i="6" s="1"/>
  <c r="I336" i="6" s="1"/>
  <c r="I337" i="6" s="1"/>
  <c r="I338" i="6" s="1"/>
  <c r="I339" i="6" s="1"/>
  <c r="I340" i="6" s="1"/>
  <c r="I341" i="6" s="1"/>
  <c r="I342" i="6" s="1"/>
  <c r="I343" i="6" s="1"/>
  <c r="I344" i="6" s="1"/>
  <c r="I345" i="6" s="1"/>
  <c r="I346" i="6" s="1"/>
  <c r="I347" i="6" s="1"/>
  <c r="I348" i="6" s="1"/>
  <c r="I349" i="6" s="1"/>
  <c r="I350" i="6" s="1"/>
  <c r="I351" i="6" s="1"/>
  <c r="I352" i="6" s="1"/>
  <c r="I353" i="6" s="1"/>
  <c r="I354" i="6" s="1"/>
  <c r="I355" i="6" s="1"/>
  <c r="I356" i="6" s="1"/>
  <c r="I357" i="6" s="1"/>
  <c r="I358" i="6" s="1"/>
  <c r="I359" i="6" s="1"/>
  <c r="I360" i="6" s="1"/>
  <c r="I361" i="6" s="1"/>
  <c r="I362" i="6" s="1"/>
  <c r="I363" i="6" s="1"/>
  <c r="I364" i="6" s="1"/>
  <c r="I365" i="6" s="1"/>
  <c r="I366" i="6" s="1"/>
  <c r="I367" i="6" s="1"/>
  <c r="I368" i="6" s="1"/>
  <c r="H4" i="6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H36" i="6" s="1"/>
  <c r="H37" i="6" s="1"/>
  <c r="H38" i="6" s="1"/>
  <c r="H39" i="6" s="1"/>
  <c r="H40" i="6" s="1"/>
  <c r="H41" i="6" s="1"/>
  <c r="H42" i="6" s="1"/>
  <c r="H43" i="6" s="1"/>
  <c r="H44" i="6" s="1"/>
  <c r="H45" i="6" s="1"/>
  <c r="H46" i="6" s="1"/>
  <c r="H47" i="6" s="1"/>
  <c r="H48" i="6" s="1"/>
  <c r="H49" i="6" s="1"/>
  <c r="H50" i="6" s="1"/>
  <c r="H51" i="6" s="1"/>
  <c r="H52" i="6" s="1"/>
  <c r="H53" i="6" s="1"/>
  <c r="H54" i="6" s="1"/>
  <c r="H55" i="6" s="1"/>
  <c r="H56" i="6" s="1"/>
  <c r="H57" i="6" s="1"/>
  <c r="H58" i="6" s="1"/>
  <c r="H59" i="6" s="1"/>
  <c r="H60" i="6" s="1"/>
  <c r="H61" i="6" s="1"/>
  <c r="H62" i="6" s="1"/>
  <c r="H63" i="6" s="1"/>
  <c r="H64" i="6" s="1"/>
  <c r="H65" i="6" s="1"/>
  <c r="H66" i="6" s="1"/>
  <c r="H67" i="6" s="1"/>
  <c r="H68" i="6" s="1"/>
  <c r="H69" i="6" s="1"/>
  <c r="H70" i="6" s="1"/>
  <c r="H71" i="6" s="1"/>
  <c r="H72" i="6" s="1"/>
  <c r="H73" i="6" s="1"/>
  <c r="H74" i="6" s="1"/>
  <c r="H75" i="6" s="1"/>
  <c r="H76" i="6" s="1"/>
  <c r="H77" i="6" s="1"/>
  <c r="H78" i="6" s="1"/>
  <c r="H79" i="6" s="1"/>
  <c r="H80" i="6" s="1"/>
  <c r="H81" i="6" s="1"/>
  <c r="H82" i="6" s="1"/>
  <c r="H83" i="6" s="1"/>
  <c r="H84" i="6" s="1"/>
  <c r="H85" i="6" s="1"/>
  <c r="H86" i="6" s="1"/>
  <c r="H87" i="6" s="1"/>
  <c r="H88" i="6" s="1"/>
  <c r="H89" i="6" s="1"/>
  <c r="H90" i="6" s="1"/>
  <c r="H91" i="6" s="1"/>
  <c r="H92" i="6" s="1"/>
  <c r="H93" i="6" s="1"/>
  <c r="H94" i="6" s="1"/>
  <c r="H95" i="6" s="1"/>
  <c r="H96" i="6" s="1"/>
  <c r="H97" i="6" s="1"/>
  <c r="H98" i="6" s="1"/>
  <c r="H99" i="6" s="1"/>
  <c r="H100" i="6" s="1"/>
  <c r="H101" i="6" s="1"/>
  <c r="H102" i="6" s="1"/>
  <c r="H103" i="6" s="1"/>
  <c r="H104" i="6" s="1"/>
  <c r="H105" i="6" s="1"/>
  <c r="H106" i="6" s="1"/>
  <c r="H107" i="6" s="1"/>
  <c r="H108" i="6" s="1"/>
  <c r="H109" i="6" s="1"/>
  <c r="H110" i="6" s="1"/>
  <c r="H111" i="6" s="1"/>
  <c r="H112" i="6" s="1"/>
  <c r="H113" i="6" s="1"/>
  <c r="H114" i="6" s="1"/>
  <c r="H115" i="6" s="1"/>
  <c r="H116" i="6" s="1"/>
  <c r="H117" i="6" s="1"/>
  <c r="H118" i="6" s="1"/>
  <c r="H119" i="6" s="1"/>
  <c r="H120" i="6" s="1"/>
  <c r="H121" i="6" s="1"/>
  <c r="H122" i="6" s="1"/>
  <c r="H123" i="6" s="1"/>
  <c r="H124" i="6" s="1"/>
  <c r="H125" i="6" s="1"/>
  <c r="H126" i="6" s="1"/>
  <c r="H127" i="6" s="1"/>
  <c r="H128" i="6" s="1"/>
  <c r="H129" i="6" s="1"/>
  <c r="H130" i="6" s="1"/>
  <c r="H131" i="6" s="1"/>
  <c r="H132" i="6" s="1"/>
  <c r="H133" i="6" s="1"/>
  <c r="H134" i="6" s="1"/>
  <c r="H135" i="6" s="1"/>
  <c r="H136" i="6" s="1"/>
  <c r="H137" i="6" s="1"/>
  <c r="H138" i="6" s="1"/>
  <c r="H139" i="6" s="1"/>
  <c r="H140" i="6" s="1"/>
  <c r="H141" i="6" s="1"/>
  <c r="H142" i="6" s="1"/>
  <c r="H143" i="6" s="1"/>
  <c r="H144" i="6" s="1"/>
  <c r="H145" i="6" s="1"/>
  <c r="H146" i="6" s="1"/>
  <c r="H147" i="6" s="1"/>
  <c r="H148" i="6" s="1"/>
  <c r="H149" i="6" s="1"/>
  <c r="H150" i="6" s="1"/>
  <c r="H151" i="6" s="1"/>
  <c r="H152" i="6" s="1"/>
  <c r="H153" i="6" s="1"/>
  <c r="H154" i="6" s="1"/>
  <c r="H155" i="6" s="1"/>
  <c r="H156" i="6" s="1"/>
  <c r="H157" i="6" s="1"/>
  <c r="H158" i="6" s="1"/>
  <c r="H159" i="6" s="1"/>
  <c r="H160" i="6" s="1"/>
  <c r="H161" i="6" s="1"/>
  <c r="H162" i="6" s="1"/>
  <c r="H163" i="6" s="1"/>
  <c r="H164" i="6" s="1"/>
  <c r="H165" i="6" s="1"/>
  <c r="H166" i="6" s="1"/>
  <c r="H167" i="6" s="1"/>
  <c r="H168" i="6" s="1"/>
  <c r="H169" i="6" s="1"/>
  <c r="H170" i="6" s="1"/>
  <c r="H171" i="6" s="1"/>
  <c r="H172" i="6" s="1"/>
  <c r="H173" i="6" s="1"/>
  <c r="H174" i="6" s="1"/>
  <c r="H175" i="6" s="1"/>
  <c r="H176" i="6" s="1"/>
  <c r="H177" i="6" s="1"/>
  <c r="H178" i="6" s="1"/>
  <c r="H179" i="6" s="1"/>
  <c r="H180" i="6" s="1"/>
  <c r="H181" i="6" s="1"/>
  <c r="H182" i="6" s="1"/>
  <c r="H183" i="6" s="1"/>
  <c r="H184" i="6" s="1"/>
  <c r="H185" i="6" s="1"/>
  <c r="H186" i="6" s="1"/>
  <c r="H187" i="6" s="1"/>
  <c r="H188" i="6" s="1"/>
  <c r="H189" i="6" s="1"/>
  <c r="H190" i="6" s="1"/>
  <c r="H191" i="6" s="1"/>
  <c r="H192" i="6" s="1"/>
  <c r="H193" i="6" s="1"/>
  <c r="H194" i="6" s="1"/>
  <c r="H195" i="6" s="1"/>
  <c r="H196" i="6" s="1"/>
  <c r="H197" i="6" s="1"/>
  <c r="H198" i="6" s="1"/>
  <c r="H199" i="6" s="1"/>
  <c r="H200" i="6" s="1"/>
  <c r="H201" i="6" s="1"/>
  <c r="H202" i="6" s="1"/>
  <c r="H203" i="6" s="1"/>
  <c r="H204" i="6" s="1"/>
  <c r="H205" i="6" s="1"/>
  <c r="H206" i="6" s="1"/>
  <c r="H207" i="6" s="1"/>
  <c r="H208" i="6" s="1"/>
  <c r="H209" i="6" s="1"/>
  <c r="H210" i="6" s="1"/>
  <c r="H211" i="6" s="1"/>
  <c r="H212" i="6" s="1"/>
  <c r="H213" i="6" s="1"/>
  <c r="H214" i="6" s="1"/>
  <c r="H215" i="6" s="1"/>
  <c r="H216" i="6" s="1"/>
  <c r="H217" i="6" s="1"/>
  <c r="H218" i="6" s="1"/>
  <c r="H219" i="6" s="1"/>
  <c r="H220" i="6" s="1"/>
  <c r="H221" i="6" s="1"/>
  <c r="H222" i="6" s="1"/>
  <c r="H223" i="6" s="1"/>
  <c r="H224" i="6" s="1"/>
  <c r="H225" i="6" s="1"/>
  <c r="H226" i="6" s="1"/>
  <c r="H227" i="6" s="1"/>
  <c r="H228" i="6" s="1"/>
  <c r="H229" i="6" s="1"/>
  <c r="H230" i="6" s="1"/>
  <c r="H231" i="6" s="1"/>
  <c r="H232" i="6" s="1"/>
  <c r="H233" i="6" s="1"/>
  <c r="H234" i="6" s="1"/>
  <c r="H235" i="6" s="1"/>
  <c r="H236" i="6" s="1"/>
  <c r="H237" i="6" s="1"/>
  <c r="H238" i="6" s="1"/>
  <c r="H239" i="6" s="1"/>
  <c r="H240" i="6" s="1"/>
  <c r="H241" i="6" s="1"/>
  <c r="H242" i="6" s="1"/>
  <c r="H243" i="6" s="1"/>
  <c r="H244" i="6" s="1"/>
  <c r="H245" i="6" s="1"/>
  <c r="H246" i="6" s="1"/>
  <c r="H247" i="6" s="1"/>
  <c r="H248" i="6" s="1"/>
  <c r="H249" i="6" s="1"/>
  <c r="H250" i="6" s="1"/>
  <c r="H251" i="6" s="1"/>
  <c r="H252" i="6" s="1"/>
  <c r="H253" i="6" s="1"/>
  <c r="H254" i="6" s="1"/>
  <c r="H255" i="6" s="1"/>
  <c r="H256" i="6" s="1"/>
  <c r="H257" i="6" s="1"/>
  <c r="H258" i="6" s="1"/>
  <c r="H259" i="6" s="1"/>
  <c r="H260" i="6" s="1"/>
  <c r="H261" i="6" s="1"/>
  <c r="H262" i="6" s="1"/>
  <c r="H263" i="6" s="1"/>
  <c r="H264" i="6" s="1"/>
  <c r="H265" i="6" s="1"/>
  <c r="H266" i="6" s="1"/>
  <c r="H267" i="6" s="1"/>
  <c r="H268" i="6" s="1"/>
  <c r="H269" i="6" s="1"/>
  <c r="H270" i="6" s="1"/>
  <c r="H271" i="6" s="1"/>
  <c r="H272" i="6" s="1"/>
  <c r="H273" i="6" s="1"/>
  <c r="H274" i="6" s="1"/>
  <c r="H275" i="6" s="1"/>
  <c r="H276" i="6" s="1"/>
  <c r="H277" i="6" s="1"/>
  <c r="H278" i="6" s="1"/>
  <c r="H279" i="6" s="1"/>
  <c r="H280" i="6" s="1"/>
  <c r="H281" i="6" s="1"/>
  <c r="H282" i="6" s="1"/>
  <c r="H283" i="6" s="1"/>
  <c r="H284" i="6" s="1"/>
  <c r="H285" i="6" s="1"/>
  <c r="H286" i="6" s="1"/>
  <c r="H287" i="6" s="1"/>
  <c r="H288" i="6" s="1"/>
  <c r="H289" i="6" s="1"/>
  <c r="H290" i="6" s="1"/>
  <c r="H291" i="6" s="1"/>
  <c r="H292" i="6" s="1"/>
  <c r="H293" i="6" s="1"/>
  <c r="H294" i="6" s="1"/>
  <c r="H295" i="6" s="1"/>
  <c r="H296" i="6" s="1"/>
  <c r="H297" i="6" s="1"/>
  <c r="H298" i="6" s="1"/>
  <c r="H299" i="6" s="1"/>
  <c r="H300" i="6" s="1"/>
  <c r="H301" i="6" s="1"/>
  <c r="H302" i="6" s="1"/>
  <c r="H303" i="6" s="1"/>
  <c r="H304" i="6" s="1"/>
  <c r="H305" i="6" s="1"/>
  <c r="H306" i="6" s="1"/>
  <c r="H307" i="6" s="1"/>
  <c r="H308" i="6" s="1"/>
  <c r="H309" i="6" s="1"/>
  <c r="H310" i="6" s="1"/>
  <c r="H311" i="6" s="1"/>
  <c r="H312" i="6" s="1"/>
  <c r="H313" i="6" s="1"/>
  <c r="H314" i="6" s="1"/>
  <c r="H315" i="6" s="1"/>
  <c r="H316" i="6" s="1"/>
  <c r="H317" i="6" s="1"/>
  <c r="H318" i="6" s="1"/>
  <c r="H319" i="6" s="1"/>
  <c r="H320" i="6" s="1"/>
  <c r="H321" i="6" s="1"/>
  <c r="H322" i="6" s="1"/>
  <c r="H323" i="6" s="1"/>
  <c r="H324" i="6" s="1"/>
  <c r="H325" i="6" s="1"/>
  <c r="H326" i="6" s="1"/>
  <c r="H327" i="6" s="1"/>
  <c r="H328" i="6" s="1"/>
  <c r="H329" i="6" s="1"/>
  <c r="H330" i="6" s="1"/>
  <c r="H331" i="6" s="1"/>
  <c r="H332" i="6" s="1"/>
  <c r="H333" i="6" s="1"/>
  <c r="H334" i="6" s="1"/>
  <c r="H335" i="6" s="1"/>
  <c r="H336" i="6" s="1"/>
  <c r="H337" i="6" s="1"/>
  <c r="H338" i="6" s="1"/>
  <c r="H339" i="6" s="1"/>
  <c r="H340" i="6" s="1"/>
  <c r="H341" i="6" s="1"/>
  <c r="H342" i="6" s="1"/>
  <c r="H343" i="6" s="1"/>
  <c r="H344" i="6" s="1"/>
  <c r="H345" i="6" s="1"/>
  <c r="H346" i="6" s="1"/>
  <c r="H347" i="6" s="1"/>
  <c r="H348" i="6" s="1"/>
  <c r="H349" i="6" s="1"/>
  <c r="H350" i="6" s="1"/>
  <c r="H351" i="6" s="1"/>
  <c r="H352" i="6" s="1"/>
  <c r="H353" i="6" s="1"/>
  <c r="H354" i="6" s="1"/>
  <c r="H355" i="6" s="1"/>
  <c r="H356" i="6" s="1"/>
  <c r="H357" i="6" s="1"/>
  <c r="H358" i="6" s="1"/>
  <c r="H359" i="6" s="1"/>
  <c r="H360" i="6" s="1"/>
  <c r="H361" i="6" s="1"/>
  <c r="H362" i="6" s="1"/>
  <c r="H363" i="6" s="1"/>
  <c r="H364" i="6" s="1"/>
  <c r="H365" i="6" s="1"/>
  <c r="H366" i="6" s="1"/>
  <c r="H367" i="6" s="1"/>
  <c r="H368" i="6" s="1"/>
  <c r="D4" i="6"/>
  <c r="N4" i="6" s="1"/>
  <c r="A4" i="6"/>
  <c r="W3" i="6"/>
  <c r="N3" i="6"/>
  <c r="D3" i="6"/>
  <c r="D368" i="5"/>
  <c r="L368" i="6" s="1"/>
  <c r="D367" i="5"/>
  <c r="L367" i="6" s="1"/>
  <c r="T367" i="6" s="1"/>
  <c r="D366" i="5"/>
  <c r="L366" i="6" s="1"/>
  <c r="D365" i="5"/>
  <c r="L365" i="6" s="1"/>
  <c r="D364" i="5"/>
  <c r="L364" i="6" s="1"/>
  <c r="T364" i="6" s="1"/>
  <c r="D363" i="5"/>
  <c r="L363" i="6" s="1"/>
  <c r="T363" i="6" s="1"/>
  <c r="D362" i="5"/>
  <c r="L362" i="6" s="1"/>
  <c r="D361" i="5"/>
  <c r="L361" i="6" s="1"/>
  <c r="D360" i="5"/>
  <c r="D359" i="5"/>
  <c r="L359" i="6" s="1"/>
  <c r="D358" i="5"/>
  <c r="L358" i="6" s="1"/>
  <c r="T358" i="6" s="1"/>
  <c r="D357" i="5"/>
  <c r="L357" i="6" s="1"/>
  <c r="T357" i="6" s="1"/>
  <c r="D356" i="5"/>
  <c r="L356" i="6" s="1"/>
  <c r="D355" i="5"/>
  <c r="D354" i="5"/>
  <c r="L354" i="6" s="1"/>
  <c r="D353" i="5"/>
  <c r="D352" i="5"/>
  <c r="L352" i="6" s="1"/>
  <c r="D351" i="5"/>
  <c r="L351" i="6" s="1"/>
  <c r="T351" i="6" s="1"/>
  <c r="D350" i="5"/>
  <c r="L350" i="6" s="1"/>
  <c r="D349" i="5"/>
  <c r="L349" i="6" s="1"/>
  <c r="D348" i="5"/>
  <c r="L348" i="6" s="1"/>
  <c r="D347" i="5"/>
  <c r="L347" i="6" s="1"/>
  <c r="D346" i="5"/>
  <c r="L346" i="6" s="1"/>
  <c r="D345" i="5"/>
  <c r="L345" i="6" s="1"/>
  <c r="D344" i="5"/>
  <c r="L344" i="6" s="1"/>
  <c r="T344" i="6" s="1"/>
  <c r="D343" i="5"/>
  <c r="L343" i="6" s="1"/>
  <c r="D342" i="5"/>
  <c r="L342" i="6" s="1"/>
  <c r="T342" i="6" s="1"/>
  <c r="D341" i="5"/>
  <c r="L341" i="6" s="1"/>
  <c r="D340" i="5"/>
  <c r="L340" i="6" s="1"/>
  <c r="T340" i="6" s="1"/>
  <c r="D339" i="5"/>
  <c r="D338" i="5"/>
  <c r="L338" i="6" s="1"/>
  <c r="D337" i="5"/>
  <c r="L337" i="6" s="1"/>
  <c r="D336" i="5"/>
  <c r="D335" i="5"/>
  <c r="L335" i="6" s="1"/>
  <c r="T335" i="6" s="1"/>
  <c r="D334" i="5"/>
  <c r="L334" i="6" s="1"/>
  <c r="D333" i="5"/>
  <c r="L333" i="6" s="1"/>
  <c r="T333" i="6" s="1"/>
  <c r="D332" i="5"/>
  <c r="L332" i="6" s="1"/>
  <c r="D331" i="5"/>
  <c r="L331" i="6" s="1"/>
  <c r="D330" i="5"/>
  <c r="L330" i="6" s="1"/>
  <c r="T330" i="6" s="1"/>
  <c r="D329" i="5"/>
  <c r="L329" i="6" s="1"/>
  <c r="D328" i="5"/>
  <c r="L328" i="6" s="1"/>
  <c r="T328" i="6" s="1"/>
  <c r="D327" i="5"/>
  <c r="D326" i="5"/>
  <c r="L326" i="6" s="1"/>
  <c r="D325" i="5"/>
  <c r="L325" i="6" s="1"/>
  <c r="T325" i="6" s="1"/>
  <c r="D324" i="5"/>
  <c r="L324" i="6" s="1"/>
  <c r="D323" i="5"/>
  <c r="L323" i="6" s="1"/>
  <c r="D322" i="5"/>
  <c r="L322" i="6" s="1"/>
  <c r="D321" i="5"/>
  <c r="L321" i="6" s="1"/>
  <c r="D320" i="5"/>
  <c r="L320" i="6" s="1"/>
  <c r="D319" i="5"/>
  <c r="L319" i="6" s="1"/>
  <c r="D318" i="5"/>
  <c r="L318" i="6" s="1"/>
  <c r="D317" i="5"/>
  <c r="L317" i="6" s="1"/>
  <c r="D316" i="5"/>
  <c r="L316" i="6" s="1"/>
  <c r="D315" i="5"/>
  <c r="L315" i="6" s="1"/>
  <c r="D314" i="5"/>
  <c r="L314" i="6" s="1"/>
  <c r="F313" i="5"/>
  <c r="D313" i="5"/>
  <c r="L313" i="6" s="1"/>
  <c r="D312" i="5"/>
  <c r="L312" i="6" s="1"/>
  <c r="D311" i="5"/>
  <c r="D310" i="5"/>
  <c r="L310" i="6" s="1"/>
  <c r="D309" i="5"/>
  <c r="L309" i="6" s="1"/>
  <c r="D308" i="5"/>
  <c r="D307" i="5"/>
  <c r="L307" i="6" s="1"/>
  <c r="T307" i="6" s="1"/>
  <c r="D306" i="5"/>
  <c r="L306" i="6" s="1"/>
  <c r="D305" i="5"/>
  <c r="L305" i="6" s="1"/>
  <c r="T305" i="6" s="1"/>
  <c r="D304" i="5"/>
  <c r="L304" i="6" s="1"/>
  <c r="D303" i="5"/>
  <c r="L303" i="6" s="1"/>
  <c r="D302" i="5"/>
  <c r="L302" i="6" s="1"/>
  <c r="T302" i="6" s="1"/>
  <c r="D301" i="5"/>
  <c r="L301" i="6" s="1"/>
  <c r="D300" i="5"/>
  <c r="L300" i="6" s="1"/>
  <c r="T300" i="6" s="1"/>
  <c r="D299" i="5"/>
  <c r="L299" i="6" s="1"/>
  <c r="D298" i="5"/>
  <c r="L298" i="6" s="1"/>
  <c r="T298" i="6" s="1"/>
  <c r="D297" i="5"/>
  <c r="L297" i="6" s="1"/>
  <c r="D296" i="5"/>
  <c r="L296" i="6" s="1"/>
  <c r="D295" i="5"/>
  <c r="D294" i="5"/>
  <c r="L294" i="6" s="1"/>
  <c r="D293" i="5"/>
  <c r="L293" i="6" s="1"/>
  <c r="D292" i="5"/>
  <c r="L292" i="6" s="1"/>
  <c r="D291" i="5"/>
  <c r="L291" i="6" s="1"/>
  <c r="D290" i="5"/>
  <c r="L290" i="6" s="1"/>
  <c r="T290" i="6" s="1"/>
  <c r="D289" i="5"/>
  <c r="L289" i="6" s="1"/>
  <c r="D288" i="5"/>
  <c r="L288" i="6" s="1"/>
  <c r="D287" i="5"/>
  <c r="L287" i="6" s="1"/>
  <c r="D286" i="5"/>
  <c r="L286" i="6" s="1"/>
  <c r="D285" i="5"/>
  <c r="D284" i="5"/>
  <c r="L284" i="6" s="1"/>
  <c r="D283" i="5"/>
  <c r="L283" i="6" s="1"/>
  <c r="D282" i="5"/>
  <c r="L282" i="6" s="1"/>
  <c r="D281" i="5"/>
  <c r="L281" i="6" s="1"/>
  <c r="D280" i="5"/>
  <c r="L280" i="6" s="1"/>
  <c r="D279" i="5"/>
  <c r="L279" i="6" s="1"/>
  <c r="D278" i="5"/>
  <c r="L278" i="6" s="1"/>
  <c r="D277" i="5"/>
  <c r="D276" i="5"/>
  <c r="L276" i="6" s="1"/>
  <c r="D275" i="5"/>
  <c r="L275" i="6" s="1"/>
  <c r="H274" i="5"/>
  <c r="D274" i="5"/>
  <c r="L274" i="6" s="1"/>
  <c r="T274" i="6" s="1"/>
  <c r="H273" i="5"/>
  <c r="D273" i="5"/>
  <c r="L273" i="6" s="1"/>
  <c r="D272" i="5"/>
  <c r="L272" i="6" s="1"/>
  <c r="F271" i="5"/>
  <c r="D271" i="5"/>
  <c r="L271" i="6" s="1"/>
  <c r="D270" i="5"/>
  <c r="L270" i="6" s="1"/>
  <c r="T270" i="6" s="1"/>
  <c r="D269" i="5"/>
  <c r="L269" i="6" s="1"/>
  <c r="T269" i="6" s="1"/>
  <c r="D268" i="5"/>
  <c r="L268" i="6" s="1"/>
  <c r="D267" i="5"/>
  <c r="L267" i="6" s="1"/>
  <c r="D266" i="5"/>
  <c r="L266" i="6" s="1"/>
  <c r="D265" i="5"/>
  <c r="L265" i="6" s="1"/>
  <c r="D264" i="5"/>
  <c r="D263" i="5"/>
  <c r="L263" i="6" s="1"/>
  <c r="D262" i="5"/>
  <c r="L262" i="6" s="1"/>
  <c r="T262" i="6" s="1"/>
  <c r="D261" i="5"/>
  <c r="L261" i="6" s="1"/>
  <c r="D260" i="5"/>
  <c r="L260" i="6" s="1"/>
  <c r="D259" i="5"/>
  <c r="L259" i="6" s="1"/>
  <c r="T259" i="6" s="1"/>
  <c r="D258" i="5"/>
  <c r="L258" i="6" s="1"/>
  <c r="D257" i="5"/>
  <c r="L257" i="6" s="1"/>
  <c r="D256" i="5"/>
  <c r="L256" i="6" s="1"/>
  <c r="D255" i="5"/>
  <c r="L255" i="6" s="1"/>
  <c r="D254" i="5"/>
  <c r="L254" i="6" s="1"/>
  <c r="T254" i="6" s="1"/>
  <c r="D253" i="5"/>
  <c r="D252" i="5"/>
  <c r="L252" i="6" s="1"/>
  <c r="D251" i="5"/>
  <c r="L251" i="6" s="1"/>
  <c r="T251" i="6" s="1"/>
  <c r="D250" i="5"/>
  <c r="L250" i="6" s="1"/>
  <c r="D249" i="5"/>
  <c r="L249" i="6" s="1"/>
  <c r="T249" i="6" s="1"/>
  <c r="D248" i="5"/>
  <c r="D247" i="5"/>
  <c r="L247" i="6" s="1"/>
  <c r="D246" i="5"/>
  <c r="L246" i="6" s="1"/>
  <c r="D245" i="5"/>
  <c r="L245" i="6" s="1"/>
  <c r="D244" i="5"/>
  <c r="L244" i="6" s="1"/>
  <c r="T244" i="6" s="1"/>
  <c r="D243" i="5"/>
  <c r="D242" i="5"/>
  <c r="L242" i="6" s="1"/>
  <c r="T242" i="6" s="1"/>
  <c r="D241" i="5"/>
  <c r="L241" i="6" s="1"/>
  <c r="T241" i="6" s="1"/>
  <c r="D240" i="5"/>
  <c r="L240" i="6" s="1"/>
  <c r="D239" i="5"/>
  <c r="L239" i="6" s="1"/>
  <c r="T239" i="6" s="1"/>
  <c r="D238" i="5"/>
  <c r="L238" i="6" s="1"/>
  <c r="D237" i="5"/>
  <c r="L237" i="6" s="1"/>
  <c r="F236" i="5"/>
  <c r="D236" i="5"/>
  <c r="L236" i="6" s="1"/>
  <c r="D235" i="5"/>
  <c r="L235" i="6" s="1"/>
  <c r="D234" i="5"/>
  <c r="L234" i="6" s="1"/>
  <c r="T234" i="6" s="1"/>
  <c r="D233" i="5"/>
  <c r="D232" i="5"/>
  <c r="L232" i="6" s="1"/>
  <c r="D231" i="5"/>
  <c r="L231" i="6" s="1"/>
  <c r="D230" i="5"/>
  <c r="L230" i="6" s="1"/>
  <c r="D229" i="5"/>
  <c r="D228" i="5"/>
  <c r="L228" i="6" s="1"/>
  <c r="T228" i="6" s="1"/>
  <c r="D227" i="5"/>
  <c r="L227" i="6" s="1"/>
  <c r="T227" i="6" s="1"/>
  <c r="D226" i="5"/>
  <c r="L226" i="6" s="1"/>
  <c r="D225" i="5"/>
  <c r="L225" i="6" s="1"/>
  <c r="D224" i="5"/>
  <c r="L224" i="6" s="1"/>
  <c r="T224" i="6" s="1"/>
  <c r="D223" i="5"/>
  <c r="L223" i="6" s="1"/>
  <c r="F222" i="5"/>
  <c r="D222" i="5"/>
  <c r="L222" i="6" s="1"/>
  <c r="D221" i="5"/>
  <c r="L221" i="6" s="1"/>
  <c r="D220" i="5"/>
  <c r="D219" i="5"/>
  <c r="L219" i="6" s="1"/>
  <c r="T219" i="6" s="1"/>
  <c r="D218" i="5"/>
  <c r="L218" i="6" s="1"/>
  <c r="D217" i="5"/>
  <c r="D216" i="5"/>
  <c r="L216" i="6" s="1"/>
  <c r="T216" i="6" s="1"/>
  <c r="D215" i="5"/>
  <c r="L215" i="6" s="1"/>
  <c r="D214" i="5"/>
  <c r="L214" i="6" s="1"/>
  <c r="D213" i="5"/>
  <c r="D212" i="5"/>
  <c r="L212" i="6" s="1"/>
  <c r="D211" i="5"/>
  <c r="L211" i="6" s="1"/>
  <c r="D210" i="5"/>
  <c r="D209" i="5"/>
  <c r="L209" i="6" s="1"/>
  <c r="T209" i="6" s="1"/>
  <c r="D208" i="5"/>
  <c r="L208" i="6" s="1"/>
  <c r="D207" i="5"/>
  <c r="L207" i="6" s="1"/>
  <c r="D206" i="5"/>
  <c r="L206" i="6" s="1"/>
  <c r="D205" i="5"/>
  <c r="L205" i="6" s="1"/>
  <c r="D204" i="5"/>
  <c r="L204" i="6" s="1"/>
  <c r="D203" i="5"/>
  <c r="L203" i="6" s="1"/>
  <c r="D202" i="5"/>
  <c r="L202" i="6" s="1"/>
  <c r="D201" i="5"/>
  <c r="D200" i="5"/>
  <c r="L200" i="6" s="1"/>
  <c r="D199" i="5"/>
  <c r="L199" i="6" s="1"/>
  <c r="T199" i="6" s="1"/>
  <c r="D198" i="5"/>
  <c r="L198" i="6" s="1"/>
  <c r="D197" i="5"/>
  <c r="L197" i="6" s="1"/>
  <c r="D196" i="5"/>
  <c r="L196" i="6" s="1"/>
  <c r="D195" i="5"/>
  <c r="L195" i="6" s="1"/>
  <c r="D194" i="5"/>
  <c r="D193" i="5"/>
  <c r="L193" i="6" s="1"/>
  <c r="D192" i="5"/>
  <c r="L192" i="6" s="1"/>
  <c r="D191" i="5"/>
  <c r="L191" i="6" s="1"/>
  <c r="D190" i="5"/>
  <c r="L190" i="6" s="1"/>
  <c r="D189" i="5"/>
  <c r="L189" i="6" s="1"/>
  <c r="D188" i="5"/>
  <c r="D187" i="5"/>
  <c r="L187" i="6" s="1"/>
  <c r="D186" i="5"/>
  <c r="D185" i="5"/>
  <c r="D184" i="5"/>
  <c r="L184" i="6" s="1"/>
  <c r="D183" i="5"/>
  <c r="L183" i="6" s="1"/>
  <c r="D182" i="5"/>
  <c r="L182" i="6" s="1"/>
  <c r="D181" i="5"/>
  <c r="D180" i="5"/>
  <c r="L180" i="6" s="1"/>
  <c r="D179" i="5"/>
  <c r="L179" i="6" s="1"/>
  <c r="D178" i="5"/>
  <c r="L178" i="6" s="1"/>
  <c r="D177" i="5"/>
  <c r="L177" i="6" s="1"/>
  <c r="D176" i="5"/>
  <c r="L176" i="6" s="1"/>
  <c r="T176" i="6" s="1"/>
  <c r="D175" i="5"/>
  <c r="L175" i="6" s="1"/>
  <c r="D174" i="5"/>
  <c r="L174" i="6" s="1"/>
  <c r="F173" i="5"/>
  <c r="D173" i="5"/>
  <c r="L173" i="6" s="1"/>
  <c r="T173" i="6" s="1"/>
  <c r="D172" i="5"/>
  <c r="L172" i="6" s="1"/>
  <c r="D171" i="5"/>
  <c r="L171" i="6" s="1"/>
  <c r="T171" i="6" s="1"/>
  <c r="D170" i="5"/>
  <c r="L170" i="6" s="1"/>
  <c r="D169" i="5"/>
  <c r="L169" i="6" s="1"/>
  <c r="D168" i="5"/>
  <c r="D167" i="5"/>
  <c r="L167" i="6" s="1"/>
  <c r="T167" i="6" s="1"/>
  <c r="D166" i="5"/>
  <c r="L166" i="6" s="1"/>
  <c r="D165" i="5"/>
  <c r="L165" i="6" s="1"/>
  <c r="D164" i="5"/>
  <c r="L164" i="6" s="1"/>
  <c r="D163" i="5"/>
  <c r="D162" i="5"/>
  <c r="L162" i="6" s="1"/>
  <c r="T162" i="6" s="1"/>
  <c r="D161" i="5"/>
  <c r="L161" i="6" s="1"/>
  <c r="D160" i="5"/>
  <c r="L160" i="6" s="1"/>
  <c r="D159" i="5"/>
  <c r="D158" i="5"/>
  <c r="L158" i="6" s="1"/>
  <c r="T158" i="6" s="1"/>
  <c r="D157" i="5"/>
  <c r="L157" i="6" s="1"/>
  <c r="D156" i="5"/>
  <c r="L156" i="6" s="1"/>
  <c r="D155" i="5"/>
  <c r="D154" i="5"/>
  <c r="L154" i="6" s="1"/>
  <c r="D153" i="5"/>
  <c r="L153" i="6" s="1"/>
  <c r="T153" i="6" s="1"/>
  <c r="D152" i="5"/>
  <c r="D151" i="5"/>
  <c r="L151" i="6" s="1"/>
  <c r="D150" i="5"/>
  <c r="L150" i="6" s="1"/>
  <c r="T150" i="6" s="1"/>
  <c r="D149" i="5"/>
  <c r="L149" i="6" s="1"/>
  <c r="D148" i="5"/>
  <c r="L148" i="6" s="1"/>
  <c r="D147" i="5"/>
  <c r="L147" i="6" s="1"/>
  <c r="D146" i="5"/>
  <c r="L146" i="6" s="1"/>
  <c r="D145" i="5"/>
  <c r="L145" i="6" s="1"/>
  <c r="T145" i="6" s="1"/>
  <c r="D144" i="5"/>
  <c r="L144" i="6" s="1"/>
  <c r="T144" i="6" s="1"/>
  <c r="D143" i="5"/>
  <c r="L143" i="6" s="1"/>
  <c r="D142" i="5"/>
  <c r="L142" i="6" s="1"/>
  <c r="D141" i="5"/>
  <c r="L141" i="6" s="1"/>
  <c r="D140" i="5"/>
  <c r="L140" i="6" s="1"/>
  <c r="T140" i="6" s="1"/>
  <c r="D139" i="5"/>
  <c r="L139" i="6" s="1"/>
  <c r="T139" i="6" s="1"/>
  <c r="F138" i="5"/>
  <c r="D138" i="5"/>
  <c r="L138" i="6" s="1"/>
  <c r="D137" i="5"/>
  <c r="L137" i="6" s="1"/>
  <c r="J136" i="5"/>
  <c r="D136" i="5"/>
  <c r="D135" i="5"/>
  <c r="J134" i="5"/>
  <c r="D134" i="5"/>
  <c r="J133" i="5"/>
  <c r="D133" i="5"/>
  <c r="I133" i="5" s="1"/>
  <c r="J132" i="5"/>
  <c r="D132" i="5"/>
  <c r="D131" i="5"/>
  <c r="I131" i="5" s="1"/>
  <c r="I130" i="5"/>
  <c r="D130" i="5"/>
  <c r="I129" i="5"/>
  <c r="D129" i="5"/>
  <c r="L129" i="6" s="1"/>
  <c r="T129" i="6" s="1"/>
  <c r="D128" i="5"/>
  <c r="E154" i="5" s="1"/>
  <c r="I127" i="5"/>
  <c r="D127" i="5"/>
  <c r="L127" i="6" s="1"/>
  <c r="I126" i="5"/>
  <c r="D126" i="5"/>
  <c r="J126" i="5" s="1"/>
  <c r="I125" i="5"/>
  <c r="D125" i="5"/>
  <c r="L125" i="6" s="1"/>
  <c r="I124" i="5"/>
  <c r="F124" i="5"/>
  <c r="D124" i="5"/>
  <c r="J124" i="5" s="1"/>
  <c r="J123" i="5"/>
  <c r="I123" i="5"/>
  <c r="D123" i="5"/>
  <c r="L123" i="6" s="1"/>
  <c r="J122" i="5"/>
  <c r="I122" i="5"/>
  <c r="D122" i="5"/>
  <c r="J121" i="5"/>
  <c r="I121" i="5"/>
  <c r="D121" i="5"/>
  <c r="L121" i="6" s="1"/>
  <c r="J120" i="5"/>
  <c r="I120" i="5"/>
  <c r="D120" i="5"/>
  <c r="L120" i="6" s="1"/>
  <c r="J119" i="5"/>
  <c r="I119" i="5"/>
  <c r="D119" i="5"/>
  <c r="J118" i="5"/>
  <c r="I118" i="5"/>
  <c r="D118" i="5"/>
  <c r="L118" i="6" s="1"/>
  <c r="D117" i="5"/>
  <c r="D116" i="5"/>
  <c r="L116" i="6" s="1"/>
  <c r="D115" i="5"/>
  <c r="D114" i="5"/>
  <c r="J114" i="5" s="1"/>
  <c r="D113" i="5"/>
  <c r="D112" i="5"/>
  <c r="L112" i="6" s="1"/>
  <c r="T112" i="6" s="1"/>
  <c r="D111" i="5"/>
  <c r="J110" i="5"/>
  <c r="D110" i="5"/>
  <c r="L110" i="6" s="1"/>
  <c r="T110" i="6" s="1"/>
  <c r="D109" i="5"/>
  <c r="I108" i="5"/>
  <c r="D108" i="5"/>
  <c r="L108" i="6" s="1"/>
  <c r="D107" i="5"/>
  <c r="L107" i="6" s="1"/>
  <c r="T107" i="6" s="1"/>
  <c r="D106" i="5"/>
  <c r="L106" i="6" s="1"/>
  <c r="D105" i="5"/>
  <c r="L105" i="6" s="1"/>
  <c r="T105" i="6" s="1"/>
  <c r="D104" i="5"/>
  <c r="L104" i="6" s="1"/>
  <c r="D103" i="5"/>
  <c r="D102" i="5"/>
  <c r="L102" i="6" s="1"/>
  <c r="D101" i="5"/>
  <c r="L101" i="6" s="1"/>
  <c r="D100" i="5"/>
  <c r="D99" i="5"/>
  <c r="L99" i="6" s="1"/>
  <c r="D98" i="5"/>
  <c r="L98" i="6" s="1"/>
  <c r="T98" i="6" s="1"/>
  <c r="D97" i="5"/>
  <c r="L97" i="6" s="1"/>
  <c r="D96" i="5"/>
  <c r="L96" i="6" s="1"/>
  <c r="D95" i="5"/>
  <c r="D94" i="5"/>
  <c r="D93" i="5"/>
  <c r="L93" i="6" s="1"/>
  <c r="D92" i="5"/>
  <c r="L92" i="6" s="1"/>
  <c r="T92" i="6" s="1"/>
  <c r="D91" i="5"/>
  <c r="L91" i="6" s="1"/>
  <c r="D90" i="5"/>
  <c r="L90" i="6" s="1"/>
  <c r="T90" i="6" s="1"/>
  <c r="D89" i="5"/>
  <c r="L89" i="6" s="1"/>
  <c r="D88" i="5"/>
  <c r="L88" i="6" s="1"/>
  <c r="D87" i="5"/>
  <c r="L87" i="6" s="1"/>
  <c r="D86" i="5"/>
  <c r="L86" i="6" s="1"/>
  <c r="T86" i="6" s="1"/>
  <c r="D85" i="5"/>
  <c r="L85" i="6" s="1"/>
  <c r="D84" i="5"/>
  <c r="D83" i="5"/>
  <c r="L83" i="6" s="1"/>
  <c r="D82" i="5"/>
  <c r="L82" i="6" s="1"/>
  <c r="D81" i="5"/>
  <c r="L81" i="6" s="1"/>
  <c r="D80" i="5"/>
  <c r="L80" i="6" s="1"/>
  <c r="D79" i="5"/>
  <c r="L79" i="6" s="1"/>
  <c r="D78" i="5"/>
  <c r="L78" i="6" s="1"/>
  <c r="D77" i="5"/>
  <c r="L77" i="6" s="1"/>
  <c r="D76" i="5"/>
  <c r="D75" i="5"/>
  <c r="L75" i="6" s="1"/>
  <c r="T75" i="6" s="1"/>
  <c r="D74" i="5"/>
  <c r="L74" i="6" s="1"/>
  <c r="D73" i="5"/>
  <c r="L73" i="6" s="1"/>
  <c r="T73" i="6" s="1"/>
  <c r="D72" i="5"/>
  <c r="L72" i="6" s="1"/>
  <c r="D71" i="5"/>
  <c r="L71" i="6" s="1"/>
  <c r="T71" i="6" s="1"/>
  <c r="D70" i="5"/>
  <c r="D69" i="5"/>
  <c r="L69" i="6" s="1"/>
  <c r="D68" i="5"/>
  <c r="D67" i="5"/>
  <c r="L67" i="6" s="1"/>
  <c r="T67" i="6" s="1"/>
  <c r="D66" i="5"/>
  <c r="D65" i="5"/>
  <c r="L65" i="6" s="1"/>
  <c r="T65" i="6" s="1"/>
  <c r="D64" i="5"/>
  <c r="D63" i="5"/>
  <c r="L63" i="6" s="1"/>
  <c r="T63" i="6" s="1"/>
  <c r="D61" i="5"/>
  <c r="L61" i="6" s="1"/>
  <c r="D60" i="5"/>
  <c r="D59" i="5"/>
  <c r="L59" i="6" s="1"/>
  <c r="T59" i="6" s="1"/>
  <c r="D58" i="5"/>
  <c r="L58" i="6" s="1"/>
  <c r="D57" i="5"/>
  <c r="L57" i="6" s="1"/>
  <c r="T57" i="6" s="1"/>
  <c r="D56" i="5"/>
  <c r="L56" i="6" s="1"/>
  <c r="D55" i="5"/>
  <c r="L55" i="6" s="1"/>
  <c r="T55" i="6" s="1"/>
  <c r="D54" i="5"/>
  <c r="D53" i="5"/>
  <c r="L53" i="6" s="1"/>
  <c r="D52" i="5"/>
  <c r="L52" i="6" s="1"/>
  <c r="D51" i="5"/>
  <c r="L51" i="6" s="1"/>
  <c r="T51" i="6" s="1"/>
  <c r="D50" i="5"/>
  <c r="L50" i="6" s="1"/>
  <c r="D49" i="5"/>
  <c r="L49" i="6" s="1"/>
  <c r="D48" i="5"/>
  <c r="L48" i="6" s="1"/>
  <c r="D47" i="5"/>
  <c r="L47" i="6" s="1"/>
  <c r="D46" i="5"/>
  <c r="L46" i="6" s="1"/>
  <c r="D45" i="5"/>
  <c r="L45" i="6" s="1"/>
  <c r="D44" i="5"/>
  <c r="L44" i="6" s="1"/>
  <c r="T44" i="6" s="1"/>
  <c r="D43" i="5"/>
  <c r="L43" i="6" s="1"/>
  <c r="D42" i="5"/>
  <c r="L42" i="6" s="1"/>
  <c r="D41" i="5"/>
  <c r="L41" i="6" s="1"/>
  <c r="T41" i="6" s="1"/>
  <c r="D40" i="5"/>
  <c r="L40" i="6" s="1"/>
  <c r="D39" i="5"/>
  <c r="D38" i="5"/>
  <c r="D37" i="5"/>
  <c r="D36" i="5"/>
  <c r="L36" i="6" s="1"/>
  <c r="D35" i="5"/>
  <c r="L35" i="6" s="1"/>
  <c r="T35" i="6" s="1"/>
  <c r="D34" i="5"/>
  <c r="L34" i="6" s="1"/>
  <c r="T34" i="6" s="1"/>
  <c r="D33" i="5"/>
  <c r="L33" i="6" s="1"/>
  <c r="D32" i="5"/>
  <c r="L32" i="6" s="1"/>
  <c r="D31" i="5"/>
  <c r="L31" i="6" s="1"/>
  <c r="D30" i="5"/>
  <c r="L30" i="6" s="1"/>
  <c r="D29" i="5"/>
  <c r="L29" i="6" s="1"/>
  <c r="D28" i="5"/>
  <c r="L28" i="6" s="1"/>
  <c r="D27" i="5"/>
  <c r="L27" i="6" s="1"/>
  <c r="D26" i="5"/>
  <c r="L26" i="6" s="1"/>
  <c r="D25" i="5"/>
  <c r="D24" i="5"/>
  <c r="L24" i="6" s="1"/>
  <c r="D23" i="5"/>
  <c r="D22" i="5"/>
  <c r="L22" i="6" s="1"/>
  <c r="T22" i="6" s="1"/>
  <c r="D21" i="5"/>
  <c r="L21" i="6" s="1"/>
  <c r="D20" i="5"/>
  <c r="L20" i="6" s="1"/>
  <c r="D19" i="5"/>
  <c r="D18" i="5"/>
  <c r="L18" i="6" s="1"/>
  <c r="T18" i="6" s="1"/>
  <c r="D17" i="5"/>
  <c r="L17" i="6" s="1"/>
  <c r="D16" i="5"/>
  <c r="L16" i="6" s="1"/>
  <c r="D15" i="5"/>
  <c r="L15" i="6" s="1"/>
  <c r="D14" i="5"/>
  <c r="L14" i="6" s="1"/>
  <c r="D13" i="5"/>
  <c r="D12" i="5"/>
  <c r="L12" i="6" s="1"/>
  <c r="T12" i="6" s="1"/>
  <c r="D11" i="5"/>
  <c r="L11" i="6" s="1"/>
  <c r="T11" i="6" s="1"/>
  <c r="D10" i="5"/>
  <c r="L10" i="6" s="1"/>
  <c r="D9" i="5"/>
  <c r="L9" i="6" s="1"/>
  <c r="D8" i="5"/>
  <c r="L8" i="6" s="1"/>
  <c r="T8" i="6" s="1"/>
  <c r="D7" i="5"/>
  <c r="L7" i="6" s="1"/>
  <c r="D6" i="5"/>
  <c r="L6" i="6" s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D5" i="5"/>
  <c r="L5" i="6" s="1"/>
  <c r="D4" i="5"/>
  <c r="A4" i="5"/>
  <c r="A5" i="5" s="1"/>
  <c r="D3" i="5"/>
  <c r="D368" i="4"/>
  <c r="D367" i="4"/>
  <c r="D366" i="4"/>
  <c r="D365" i="4"/>
  <c r="F363" i="4" s="1"/>
  <c r="D364" i="4"/>
  <c r="D363" i="4"/>
  <c r="D362" i="4"/>
  <c r="D361" i="4"/>
  <c r="D360" i="4"/>
  <c r="D359" i="4"/>
  <c r="D358" i="4"/>
  <c r="D357" i="4"/>
  <c r="F356" i="4" s="1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F342" i="4" s="1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F328" i="4" s="1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F314" i="4" s="1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F293" i="4" s="1"/>
  <c r="D298" i="4"/>
  <c r="D297" i="4"/>
  <c r="D296" i="4"/>
  <c r="D295" i="4"/>
  <c r="D294" i="4"/>
  <c r="D293" i="4"/>
  <c r="D292" i="4"/>
  <c r="D291" i="4"/>
  <c r="D290" i="4"/>
  <c r="F286" i="4" s="1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E276" i="4"/>
  <c r="D276" i="4"/>
  <c r="D275" i="4"/>
  <c r="D274" i="4"/>
  <c r="D273" i="4"/>
  <c r="D272" i="4"/>
  <c r="D271" i="4"/>
  <c r="D270" i="4"/>
  <c r="D269" i="4"/>
  <c r="D268" i="4"/>
  <c r="D267" i="4"/>
  <c r="D266" i="4"/>
  <c r="F265" i="4" s="1"/>
  <c r="D265" i="4"/>
  <c r="D264" i="4"/>
  <c r="D263" i="4"/>
  <c r="D262" i="4"/>
  <c r="D261" i="4"/>
  <c r="D260" i="4"/>
  <c r="D259" i="4"/>
  <c r="F258" i="4"/>
  <c r="D258" i="4"/>
  <c r="D257" i="4"/>
  <c r="D256" i="4"/>
  <c r="D255" i="4"/>
  <c r="D254" i="4"/>
  <c r="D253" i="4"/>
  <c r="F251" i="4" s="1"/>
  <c r="D252" i="4"/>
  <c r="D251" i="4"/>
  <c r="D250" i="4"/>
  <c r="D249" i="4"/>
  <c r="D248" i="4"/>
  <c r="D247" i="4"/>
  <c r="D246" i="4"/>
  <c r="D245" i="4"/>
  <c r="F244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F216" i="4"/>
  <c r="D216" i="4"/>
  <c r="D215" i="4"/>
  <c r="D214" i="4"/>
  <c r="D213" i="4"/>
  <c r="D212" i="4"/>
  <c r="D211" i="4"/>
  <c r="F209" i="4" s="1"/>
  <c r="D210" i="4"/>
  <c r="D209" i="4"/>
  <c r="D208" i="4"/>
  <c r="D207" i="4"/>
  <c r="D206" i="4"/>
  <c r="D205" i="4"/>
  <c r="D204" i="4"/>
  <c r="D203" i="4"/>
  <c r="D202" i="4"/>
  <c r="F202" i="4" s="1"/>
  <c r="D201" i="4"/>
  <c r="D200" i="4"/>
  <c r="D199" i="4"/>
  <c r="D198" i="4"/>
  <c r="D197" i="4"/>
  <c r="D196" i="4"/>
  <c r="D195" i="4"/>
  <c r="D194" i="4"/>
  <c r="F188" i="4" s="1"/>
  <c r="D193" i="4"/>
  <c r="D192" i="4"/>
  <c r="D191" i="4"/>
  <c r="D190" i="4"/>
  <c r="D189" i="4"/>
  <c r="D188" i="4"/>
  <c r="D187" i="4"/>
  <c r="D186" i="4"/>
  <c r="D185" i="4"/>
  <c r="D184" i="4"/>
  <c r="D183" i="4"/>
  <c r="D182" i="4"/>
  <c r="F181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F146" i="4"/>
  <c r="D146" i="4"/>
  <c r="D145" i="4"/>
  <c r="D144" i="4"/>
  <c r="D143" i="4"/>
  <c r="D142" i="4"/>
  <c r="D141" i="4"/>
  <c r="D140" i="4"/>
  <c r="D139" i="4"/>
  <c r="F139" i="4" s="1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F125" i="4"/>
  <c r="D125" i="4"/>
  <c r="D124" i="4"/>
  <c r="D123" i="4"/>
  <c r="D122" i="4"/>
  <c r="D121" i="4"/>
  <c r="D120" i="4"/>
  <c r="D119" i="4"/>
  <c r="F118" i="4" s="1"/>
  <c r="D118" i="4"/>
  <c r="D117" i="4"/>
  <c r="D116" i="4"/>
  <c r="D115" i="4"/>
  <c r="D114" i="4"/>
  <c r="D113" i="4"/>
  <c r="D112" i="4"/>
  <c r="D111" i="4"/>
  <c r="F111" i="4" s="1"/>
  <c r="D110" i="4"/>
  <c r="D109" i="4"/>
  <c r="D108" i="4"/>
  <c r="D107" i="4"/>
  <c r="D106" i="4"/>
  <c r="D105" i="4"/>
  <c r="D104" i="4"/>
  <c r="F104" i="4" s="1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F83" i="4" s="1"/>
  <c r="D84" i="4"/>
  <c r="D83" i="4"/>
  <c r="D82" i="4"/>
  <c r="D81" i="4"/>
  <c r="D80" i="4"/>
  <c r="D79" i="4"/>
  <c r="D78" i="4"/>
  <c r="D77" i="4"/>
  <c r="F76" i="4"/>
  <c r="D76" i="4"/>
  <c r="D75" i="4"/>
  <c r="D74" i="4"/>
  <c r="D73" i="4"/>
  <c r="F69" i="4" s="1"/>
  <c r="D72" i="4"/>
  <c r="D71" i="4"/>
  <c r="D70" i="4"/>
  <c r="D69" i="4"/>
  <c r="D68" i="4"/>
  <c r="D67" i="4"/>
  <c r="D66" i="4"/>
  <c r="D65" i="4"/>
  <c r="D64" i="4"/>
  <c r="D63" i="4"/>
  <c r="D61" i="4"/>
  <c r="F61" i="4" s="1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F40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A13" i="4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D12" i="4"/>
  <c r="D11" i="4"/>
  <c r="D10" i="4"/>
  <c r="D9" i="4"/>
  <c r="D8" i="4"/>
  <c r="D7" i="4"/>
  <c r="D6" i="4"/>
  <c r="F5" i="4"/>
  <c r="D5" i="4"/>
  <c r="D4" i="4"/>
  <c r="A4" i="4"/>
  <c r="A5" i="4" s="1"/>
  <c r="A6" i="4" s="1"/>
  <c r="A7" i="4" s="1"/>
  <c r="A8" i="4" s="1"/>
  <c r="A9" i="4" s="1"/>
  <c r="A10" i="4" s="1"/>
  <c r="A11" i="4" s="1"/>
  <c r="A12" i="4" s="1"/>
  <c r="D3" i="4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E306" i="3" s="1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E245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P11" i="9" s="1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E183" i="3" s="1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P9" i="9" s="1"/>
  <c r="D134" i="3"/>
  <c r="D133" i="3"/>
  <c r="D132" i="3"/>
  <c r="D131" i="3"/>
  <c r="D130" i="3"/>
  <c r="D129" i="3"/>
  <c r="D128" i="3"/>
  <c r="D127" i="3"/>
  <c r="D126" i="3"/>
  <c r="D125" i="3"/>
  <c r="D124" i="3"/>
  <c r="D123" i="3"/>
  <c r="E122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E61" i="3" s="1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A14" i="3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D13" i="3"/>
  <c r="D12" i="3"/>
  <c r="A12" i="3"/>
  <c r="A13" i="3" s="1"/>
  <c r="D11" i="3"/>
  <c r="D10" i="3"/>
  <c r="A10" i="3"/>
  <c r="A11" i="3" s="1"/>
  <c r="D9" i="3"/>
  <c r="D8" i="3"/>
  <c r="A8" i="3"/>
  <c r="A9" i="3" s="1"/>
  <c r="D7" i="3"/>
  <c r="D6" i="3"/>
  <c r="A6" i="3"/>
  <c r="A7" i="3" s="1"/>
  <c r="D5" i="3"/>
  <c r="D4" i="3"/>
  <c r="A4" i="3"/>
  <c r="A5" i="3" s="1"/>
  <c r="D3" i="3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C353" i="2"/>
  <c r="G16" i="7" s="1"/>
  <c r="B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E337" i="2" s="1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E307" i="2" s="1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J11" i="9" s="1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E215" i="2" s="1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E184" i="2" s="1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E123" i="2" s="1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E62" i="2" s="1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D3" i="2"/>
  <c r="E33" i="2" s="1"/>
  <c r="D368" i="1"/>
  <c r="K368" i="6" s="1"/>
  <c r="D367" i="1"/>
  <c r="K367" i="6" s="1"/>
  <c r="D366" i="1"/>
  <c r="K366" i="6" s="1"/>
  <c r="D365" i="1"/>
  <c r="K365" i="6" s="1"/>
  <c r="D364" i="1"/>
  <c r="K364" i="6" s="1"/>
  <c r="D363" i="1"/>
  <c r="K363" i="6" s="1"/>
  <c r="D362" i="1"/>
  <c r="K362" i="6" s="1"/>
  <c r="D361" i="1"/>
  <c r="K361" i="6" s="1"/>
  <c r="D360" i="1"/>
  <c r="K360" i="6" s="1"/>
  <c r="D359" i="1"/>
  <c r="K359" i="6" s="1"/>
  <c r="D358" i="1"/>
  <c r="K358" i="6" s="1"/>
  <c r="D357" i="1"/>
  <c r="K357" i="6" s="1"/>
  <c r="D356" i="1"/>
  <c r="K356" i="6" s="1"/>
  <c r="D355" i="1"/>
  <c r="K355" i="6" s="1"/>
  <c r="D354" i="1"/>
  <c r="K354" i="6" s="1"/>
  <c r="D353" i="1"/>
  <c r="K353" i="6" s="1"/>
  <c r="D352" i="1"/>
  <c r="K352" i="6" s="1"/>
  <c r="D351" i="1"/>
  <c r="K351" i="6" s="1"/>
  <c r="D350" i="1"/>
  <c r="K350" i="6" s="1"/>
  <c r="D349" i="1"/>
  <c r="K349" i="6" s="1"/>
  <c r="D348" i="1"/>
  <c r="K348" i="6" s="1"/>
  <c r="D347" i="1"/>
  <c r="K347" i="6" s="1"/>
  <c r="D346" i="1"/>
  <c r="K346" i="6" s="1"/>
  <c r="D345" i="1"/>
  <c r="K345" i="6" s="1"/>
  <c r="D344" i="1"/>
  <c r="K344" i="6" s="1"/>
  <c r="D343" i="1"/>
  <c r="K343" i="6" s="1"/>
  <c r="D342" i="1"/>
  <c r="K342" i="6" s="1"/>
  <c r="D341" i="1"/>
  <c r="K341" i="6" s="1"/>
  <c r="D340" i="1"/>
  <c r="K340" i="6" s="1"/>
  <c r="D339" i="1"/>
  <c r="K339" i="6" s="1"/>
  <c r="D338" i="1"/>
  <c r="E368" i="1" s="1"/>
  <c r="D337" i="1"/>
  <c r="K337" i="6" s="1"/>
  <c r="D336" i="1"/>
  <c r="K336" i="6" s="1"/>
  <c r="D335" i="1"/>
  <c r="K335" i="6" s="1"/>
  <c r="D334" i="1"/>
  <c r="K334" i="6" s="1"/>
  <c r="D333" i="1"/>
  <c r="K333" i="6" s="1"/>
  <c r="D332" i="1"/>
  <c r="K332" i="6" s="1"/>
  <c r="D331" i="1"/>
  <c r="K331" i="6" s="1"/>
  <c r="D330" i="1"/>
  <c r="K330" i="6" s="1"/>
  <c r="D329" i="1"/>
  <c r="K329" i="6" s="1"/>
  <c r="D328" i="1"/>
  <c r="K328" i="6" s="1"/>
  <c r="D327" i="1"/>
  <c r="K327" i="6" s="1"/>
  <c r="D326" i="1"/>
  <c r="K326" i="6" s="1"/>
  <c r="D325" i="1"/>
  <c r="K325" i="6" s="1"/>
  <c r="D324" i="1"/>
  <c r="K324" i="6" s="1"/>
  <c r="D323" i="1"/>
  <c r="K323" i="6" s="1"/>
  <c r="D322" i="1"/>
  <c r="K322" i="6" s="1"/>
  <c r="D321" i="1"/>
  <c r="K321" i="6" s="1"/>
  <c r="D320" i="1"/>
  <c r="K320" i="6" s="1"/>
  <c r="D319" i="1"/>
  <c r="K319" i="6" s="1"/>
  <c r="D318" i="1"/>
  <c r="K318" i="6" s="1"/>
  <c r="D317" i="1"/>
  <c r="K317" i="6" s="1"/>
  <c r="D316" i="1"/>
  <c r="K316" i="6" s="1"/>
  <c r="D315" i="1"/>
  <c r="K315" i="6" s="1"/>
  <c r="D314" i="1"/>
  <c r="K314" i="6" s="1"/>
  <c r="D313" i="1"/>
  <c r="K313" i="6" s="1"/>
  <c r="D312" i="1"/>
  <c r="K312" i="6" s="1"/>
  <c r="D311" i="1"/>
  <c r="K311" i="6" s="1"/>
  <c r="D310" i="1"/>
  <c r="K310" i="6" s="1"/>
  <c r="D309" i="1"/>
  <c r="D308" i="1"/>
  <c r="K308" i="6" s="1"/>
  <c r="E307" i="1"/>
  <c r="D307" i="1"/>
  <c r="K307" i="6" s="1"/>
  <c r="D306" i="1"/>
  <c r="K306" i="6" s="1"/>
  <c r="D305" i="1"/>
  <c r="K305" i="6" s="1"/>
  <c r="D304" i="1"/>
  <c r="K304" i="6" s="1"/>
  <c r="D303" i="1"/>
  <c r="K303" i="6" s="1"/>
  <c r="D302" i="1"/>
  <c r="K302" i="6" s="1"/>
  <c r="D301" i="1"/>
  <c r="K301" i="6" s="1"/>
  <c r="D300" i="1"/>
  <c r="K300" i="6" s="1"/>
  <c r="D299" i="1"/>
  <c r="K299" i="6" s="1"/>
  <c r="D298" i="1"/>
  <c r="K298" i="6" s="1"/>
  <c r="D297" i="1"/>
  <c r="K297" i="6" s="1"/>
  <c r="D296" i="1"/>
  <c r="K296" i="6" s="1"/>
  <c r="D295" i="1"/>
  <c r="K295" i="6" s="1"/>
  <c r="D294" i="1"/>
  <c r="K294" i="6" s="1"/>
  <c r="D293" i="1"/>
  <c r="K293" i="6" s="1"/>
  <c r="D292" i="1"/>
  <c r="K292" i="6" s="1"/>
  <c r="D291" i="1"/>
  <c r="K291" i="6" s="1"/>
  <c r="D290" i="1"/>
  <c r="K290" i="6" s="1"/>
  <c r="D289" i="1"/>
  <c r="K289" i="6" s="1"/>
  <c r="D288" i="1"/>
  <c r="K288" i="6" s="1"/>
  <c r="D287" i="1"/>
  <c r="K287" i="6" s="1"/>
  <c r="D286" i="1"/>
  <c r="K286" i="6" s="1"/>
  <c r="D285" i="1"/>
  <c r="K285" i="6" s="1"/>
  <c r="D284" i="1"/>
  <c r="K284" i="6" s="1"/>
  <c r="D283" i="1"/>
  <c r="K283" i="6" s="1"/>
  <c r="D282" i="1"/>
  <c r="K282" i="6" s="1"/>
  <c r="D281" i="1"/>
  <c r="D280" i="1"/>
  <c r="K280" i="6" s="1"/>
  <c r="D279" i="1"/>
  <c r="K279" i="6" s="1"/>
  <c r="D278" i="1"/>
  <c r="K278" i="6" s="1"/>
  <c r="D277" i="1"/>
  <c r="K277" i="6" s="1"/>
  <c r="D276" i="1"/>
  <c r="K276" i="6" s="1"/>
  <c r="D275" i="1"/>
  <c r="K275" i="6" s="1"/>
  <c r="D274" i="1"/>
  <c r="K274" i="6" s="1"/>
  <c r="D273" i="1"/>
  <c r="K273" i="6" s="1"/>
  <c r="D272" i="1"/>
  <c r="K272" i="6" s="1"/>
  <c r="D271" i="1"/>
  <c r="K271" i="6" s="1"/>
  <c r="D270" i="1"/>
  <c r="K270" i="6" s="1"/>
  <c r="D269" i="1"/>
  <c r="K269" i="6" s="1"/>
  <c r="D268" i="1"/>
  <c r="K268" i="6" s="1"/>
  <c r="D267" i="1"/>
  <c r="K267" i="6" s="1"/>
  <c r="D266" i="1"/>
  <c r="K266" i="6" s="1"/>
  <c r="D265" i="1"/>
  <c r="K265" i="6" s="1"/>
  <c r="D264" i="1"/>
  <c r="K264" i="6" s="1"/>
  <c r="D263" i="1"/>
  <c r="K263" i="6" s="1"/>
  <c r="D262" i="1"/>
  <c r="K262" i="6" s="1"/>
  <c r="D261" i="1"/>
  <c r="K261" i="6" s="1"/>
  <c r="D260" i="1"/>
  <c r="K260" i="6" s="1"/>
  <c r="D259" i="1"/>
  <c r="K259" i="6" s="1"/>
  <c r="D258" i="1"/>
  <c r="K258" i="6" s="1"/>
  <c r="D257" i="1"/>
  <c r="K257" i="6" s="1"/>
  <c r="D256" i="1"/>
  <c r="K256" i="6" s="1"/>
  <c r="D255" i="1"/>
  <c r="K255" i="6" s="1"/>
  <c r="D254" i="1"/>
  <c r="K254" i="6" s="1"/>
  <c r="D253" i="1"/>
  <c r="K253" i="6" s="1"/>
  <c r="D252" i="1"/>
  <c r="K252" i="6" s="1"/>
  <c r="D251" i="1"/>
  <c r="K251" i="6" s="1"/>
  <c r="D250" i="1"/>
  <c r="K250" i="6" s="1"/>
  <c r="D249" i="1"/>
  <c r="K249" i="6" s="1"/>
  <c r="D248" i="1"/>
  <c r="K248" i="6" s="1"/>
  <c r="D247" i="1"/>
  <c r="D246" i="1"/>
  <c r="K246" i="6" s="1"/>
  <c r="D245" i="1"/>
  <c r="K245" i="6" s="1"/>
  <c r="D244" i="1"/>
  <c r="K244" i="6" s="1"/>
  <c r="D243" i="1"/>
  <c r="K243" i="6" s="1"/>
  <c r="D242" i="1"/>
  <c r="K242" i="6" s="1"/>
  <c r="D241" i="1"/>
  <c r="K241" i="6" s="1"/>
  <c r="D240" i="1"/>
  <c r="K240" i="6" s="1"/>
  <c r="D239" i="1"/>
  <c r="K239" i="6" s="1"/>
  <c r="D238" i="1"/>
  <c r="K238" i="6" s="1"/>
  <c r="D237" i="1"/>
  <c r="K237" i="6" s="1"/>
  <c r="D236" i="1"/>
  <c r="K236" i="6" s="1"/>
  <c r="D235" i="1"/>
  <c r="K235" i="6" s="1"/>
  <c r="D234" i="1"/>
  <c r="K234" i="6" s="1"/>
  <c r="D233" i="1"/>
  <c r="K233" i="6" s="1"/>
  <c r="D232" i="1"/>
  <c r="K232" i="6" s="1"/>
  <c r="D231" i="1"/>
  <c r="K231" i="6" s="1"/>
  <c r="D230" i="1"/>
  <c r="K230" i="6" s="1"/>
  <c r="D229" i="1"/>
  <c r="K229" i="6" s="1"/>
  <c r="D228" i="1"/>
  <c r="K228" i="6" s="1"/>
  <c r="D227" i="1"/>
  <c r="K227" i="6" s="1"/>
  <c r="D226" i="1"/>
  <c r="K226" i="6" s="1"/>
  <c r="D225" i="1"/>
  <c r="K225" i="6" s="1"/>
  <c r="D224" i="1"/>
  <c r="K224" i="6" s="1"/>
  <c r="D223" i="1"/>
  <c r="K223" i="6" s="1"/>
  <c r="D222" i="1"/>
  <c r="K222" i="6" s="1"/>
  <c r="D221" i="1"/>
  <c r="K221" i="6" s="1"/>
  <c r="D220" i="1"/>
  <c r="K220" i="6" s="1"/>
  <c r="D219" i="1"/>
  <c r="K219" i="6" s="1"/>
  <c r="D218" i="1"/>
  <c r="D217" i="1"/>
  <c r="K217" i="6" s="1"/>
  <c r="D216" i="1"/>
  <c r="K216" i="6" s="1"/>
  <c r="D215" i="1"/>
  <c r="K215" i="6" s="1"/>
  <c r="D214" i="1"/>
  <c r="K214" i="6" s="1"/>
  <c r="D213" i="1"/>
  <c r="K213" i="6" s="1"/>
  <c r="D212" i="1"/>
  <c r="K212" i="6" s="1"/>
  <c r="D211" i="1"/>
  <c r="D210" i="1"/>
  <c r="K210" i="6" s="1"/>
  <c r="D209" i="1"/>
  <c r="K209" i="6" s="1"/>
  <c r="D208" i="1"/>
  <c r="K208" i="6" s="1"/>
  <c r="D207" i="1"/>
  <c r="K207" i="6" s="1"/>
  <c r="D206" i="1"/>
  <c r="K206" i="6" s="1"/>
  <c r="D205" i="1"/>
  <c r="K205" i="6" s="1"/>
  <c r="D204" i="1"/>
  <c r="K204" i="6" s="1"/>
  <c r="D203" i="1"/>
  <c r="K203" i="6" s="1"/>
  <c r="D202" i="1"/>
  <c r="K202" i="6" s="1"/>
  <c r="D201" i="1"/>
  <c r="K201" i="6" s="1"/>
  <c r="D200" i="1"/>
  <c r="K200" i="6" s="1"/>
  <c r="D199" i="1"/>
  <c r="K199" i="6" s="1"/>
  <c r="D198" i="1"/>
  <c r="K198" i="6" s="1"/>
  <c r="D197" i="1"/>
  <c r="K197" i="6" s="1"/>
  <c r="D196" i="1"/>
  <c r="K196" i="6" s="1"/>
  <c r="D195" i="1"/>
  <c r="K195" i="6" s="1"/>
  <c r="D194" i="1"/>
  <c r="K194" i="6" s="1"/>
  <c r="D193" i="1"/>
  <c r="K193" i="6" s="1"/>
  <c r="D192" i="1"/>
  <c r="K192" i="6" s="1"/>
  <c r="D191" i="1"/>
  <c r="K191" i="6" s="1"/>
  <c r="D190" i="1"/>
  <c r="D189" i="1"/>
  <c r="K189" i="6" s="1"/>
  <c r="D188" i="1"/>
  <c r="K188" i="6" s="1"/>
  <c r="D187" i="1"/>
  <c r="K187" i="6" s="1"/>
  <c r="D186" i="1"/>
  <c r="K186" i="6" s="1"/>
  <c r="D185" i="1"/>
  <c r="K185" i="6" s="1"/>
  <c r="D184" i="1"/>
  <c r="K184" i="6" s="1"/>
  <c r="D183" i="1"/>
  <c r="K183" i="6" s="1"/>
  <c r="D182" i="1"/>
  <c r="K182" i="6" s="1"/>
  <c r="D181" i="1"/>
  <c r="K181" i="6" s="1"/>
  <c r="D180" i="1"/>
  <c r="K180" i="6" s="1"/>
  <c r="D179" i="1"/>
  <c r="K179" i="6" s="1"/>
  <c r="D178" i="1"/>
  <c r="K178" i="6" s="1"/>
  <c r="D177" i="1"/>
  <c r="K177" i="6" s="1"/>
  <c r="D176" i="1"/>
  <c r="K176" i="6" s="1"/>
  <c r="D175" i="1"/>
  <c r="K175" i="6" s="1"/>
  <c r="D174" i="1"/>
  <c r="K174" i="6" s="1"/>
  <c r="D173" i="1"/>
  <c r="K173" i="6" s="1"/>
  <c r="W49" i="6" s="1"/>
  <c r="D172" i="1"/>
  <c r="K172" i="6" s="1"/>
  <c r="W48" i="6" s="1"/>
  <c r="D171" i="1"/>
  <c r="K171" i="6" s="1"/>
  <c r="W47" i="6" s="1"/>
  <c r="D170" i="1"/>
  <c r="K170" i="6" s="1"/>
  <c r="W46" i="6" s="1"/>
  <c r="D169" i="1"/>
  <c r="K169" i="6" s="1"/>
  <c r="W45" i="6" s="1"/>
  <c r="D168" i="1"/>
  <c r="K168" i="6" s="1"/>
  <c r="W44" i="6" s="1"/>
  <c r="D167" i="1"/>
  <c r="K167" i="6" s="1"/>
  <c r="W43" i="6" s="1"/>
  <c r="D166" i="1"/>
  <c r="K166" i="6" s="1"/>
  <c r="W42" i="6" s="1"/>
  <c r="D165" i="1"/>
  <c r="K165" i="6" s="1"/>
  <c r="W41" i="6" s="1"/>
  <c r="D164" i="1"/>
  <c r="K164" i="6" s="1"/>
  <c r="W40" i="6" s="1"/>
  <c r="D163" i="1"/>
  <c r="K163" i="6" s="1"/>
  <c r="W39" i="6" s="1"/>
  <c r="D162" i="1"/>
  <c r="K162" i="6" s="1"/>
  <c r="W38" i="6" s="1"/>
  <c r="D161" i="1"/>
  <c r="K161" i="6" s="1"/>
  <c r="W37" i="6" s="1"/>
  <c r="D160" i="1"/>
  <c r="K160" i="6" s="1"/>
  <c r="W36" i="6" s="1"/>
  <c r="D159" i="1"/>
  <c r="K159" i="6" s="1"/>
  <c r="W35" i="6" s="1"/>
  <c r="D158" i="1"/>
  <c r="K158" i="6" s="1"/>
  <c r="W34" i="6" s="1"/>
  <c r="D157" i="1"/>
  <c r="D156" i="1"/>
  <c r="K156" i="6" s="1"/>
  <c r="W32" i="6" s="1"/>
  <c r="D155" i="1"/>
  <c r="D154" i="1"/>
  <c r="K154" i="6" s="1"/>
  <c r="W30" i="6" s="1"/>
  <c r="D153" i="1"/>
  <c r="K153" i="6" s="1"/>
  <c r="W29" i="6" s="1"/>
  <c r="D152" i="1"/>
  <c r="K152" i="6" s="1"/>
  <c r="W28" i="6" s="1"/>
  <c r="D151" i="1"/>
  <c r="K151" i="6" s="1"/>
  <c r="W27" i="6" s="1"/>
  <c r="D150" i="1"/>
  <c r="K150" i="6" s="1"/>
  <c r="W26" i="6" s="1"/>
  <c r="D149" i="1"/>
  <c r="K149" i="6" s="1"/>
  <c r="W25" i="6" s="1"/>
  <c r="D148" i="1"/>
  <c r="K148" i="6" s="1"/>
  <c r="W24" i="6" s="1"/>
  <c r="D147" i="1"/>
  <c r="K147" i="6" s="1"/>
  <c r="W23" i="6" s="1"/>
  <c r="D146" i="1"/>
  <c r="K146" i="6" s="1"/>
  <c r="W22" i="6" s="1"/>
  <c r="D145" i="1"/>
  <c r="K145" i="6" s="1"/>
  <c r="W21" i="6" s="1"/>
  <c r="D144" i="1"/>
  <c r="K144" i="6" s="1"/>
  <c r="W20" i="6" s="1"/>
  <c r="D143" i="1"/>
  <c r="K143" i="6" s="1"/>
  <c r="W19" i="6" s="1"/>
  <c r="D142" i="1"/>
  <c r="K142" i="6" s="1"/>
  <c r="W18" i="6" s="1"/>
  <c r="D141" i="1"/>
  <c r="K141" i="6" s="1"/>
  <c r="W17" i="6" s="1"/>
  <c r="D140" i="1"/>
  <c r="K140" i="6" s="1"/>
  <c r="W16" i="6" s="1"/>
  <c r="D139" i="1"/>
  <c r="K139" i="6" s="1"/>
  <c r="W15" i="6" s="1"/>
  <c r="D138" i="1"/>
  <c r="K138" i="6" s="1"/>
  <c r="W14" i="6" s="1"/>
  <c r="D137" i="1"/>
  <c r="K137" i="6" s="1"/>
  <c r="W13" i="6" s="1"/>
  <c r="D136" i="1"/>
  <c r="K136" i="6" s="1"/>
  <c r="W12" i="6" s="1"/>
  <c r="D135" i="1"/>
  <c r="K135" i="6" s="1"/>
  <c r="W11" i="6" s="1"/>
  <c r="D134" i="1"/>
  <c r="K134" i="6" s="1"/>
  <c r="W10" i="6" s="1"/>
  <c r="D133" i="1"/>
  <c r="K133" i="6" s="1"/>
  <c r="W9" i="6" s="1"/>
  <c r="D132" i="1"/>
  <c r="K132" i="6" s="1"/>
  <c r="W8" i="6" s="1"/>
  <c r="D131" i="1"/>
  <c r="K131" i="6" s="1"/>
  <c r="W7" i="6" s="1"/>
  <c r="D130" i="1"/>
  <c r="K130" i="6" s="1"/>
  <c r="W6" i="6" s="1"/>
  <c r="D129" i="1"/>
  <c r="K129" i="6" s="1"/>
  <c r="W5" i="6" s="1"/>
  <c r="D128" i="1"/>
  <c r="K128" i="6" s="1"/>
  <c r="D127" i="1"/>
  <c r="D126" i="1"/>
  <c r="K126" i="6" s="1"/>
  <c r="D125" i="1"/>
  <c r="K125" i="6" s="1"/>
  <c r="D124" i="1"/>
  <c r="E123" i="1"/>
  <c r="D123" i="1"/>
  <c r="K123" i="6" s="1"/>
  <c r="D122" i="1"/>
  <c r="K122" i="6" s="1"/>
  <c r="D121" i="1"/>
  <c r="K121" i="6" s="1"/>
  <c r="D120" i="1"/>
  <c r="K120" i="6" s="1"/>
  <c r="D119" i="1"/>
  <c r="K119" i="6" s="1"/>
  <c r="D118" i="1"/>
  <c r="K118" i="6" s="1"/>
  <c r="D117" i="1"/>
  <c r="K117" i="6" s="1"/>
  <c r="D116" i="1"/>
  <c r="K116" i="6" s="1"/>
  <c r="D115" i="1"/>
  <c r="K115" i="6" s="1"/>
  <c r="D114" i="1"/>
  <c r="K114" i="6" s="1"/>
  <c r="D113" i="1"/>
  <c r="K113" i="6" s="1"/>
  <c r="D112" i="1"/>
  <c r="K112" i="6" s="1"/>
  <c r="D111" i="1"/>
  <c r="K111" i="6" s="1"/>
  <c r="D110" i="1"/>
  <c r="K110" i="6" s="1"/>
  <c r="D109" i="1"/>
  <c r="K109" i="6" s="1"/>
  <c r="D108" i="1"/>
  <c r="K108" i="6" s="1"/>
  <c r="D107" i="1"/>
  <c r="K107" i="6" s="1"/>
  <c r="D106" i="1"/>
  <c r="K106" i="6" s="1"/>
  <c r="D105" i="1"/>
  <c r="K105" i="6" s="1"/>
  <c r="D104" i="1"/>
  <c r="K104" i="6" s="1"/>
  <c r="D103" i="1"/>
  <c r="K103" i="6" s="1"/>
  <c r="D102" i="1"/>
  <c r="K102" i="6" s="1"/>
  <c r="D101" i="1"/>
  <c r="K101" i="6" s="1"/>
  <c r="D100" i="1"/>
  <c r="K100" i="6" s="1"/>
  <c r="D99" i="1"/>
  <c r="D98" i="1"/>
  <c r="K98" i="6" s="1"/>
  <c r="D97" i="1"/>
  <c r="K97" i="6" s="1"/>
  <c r="D96" i="1"/>
  <c r="D95" i="1"/>
  <c r="K95" i="6" s="1"/>
  <c r="D94" i="1"/>
  <c r="K94" i="6" s="1"/>
  <c r="D93" i="1"/>
  <c r="D92" i="1"/>
  <c r="K92" i="6" s="1"/>
  <c r="D91" i="1"/>
  <c r="K91" i="6" s="1"/>
  <c r="D90" i="1"/>
  <c r="K90" i="6" s="1"/>
  <c r="D89" i="1"/>
  <c r="K89" i="6" s="1"/>
  <c r="D88" i="1"/>
  <c r="K88" i="6" s="1"/>
  <c r="D87" i="1"/>
  <c r="K87" i="6" s="1"/>
  <c r="D86" i="1"/>
  <c r="K86" i="6" s="1"/>
  <c r="D85" i="1"/>
  <c r="K85" i="6" s="1"/>
  <c r="D84" i="1"/>
  <c r="K84" i="6" s="1"/>
  <c r="D83" i="1"/>
  <c r="K83" i="6" s="1"/>
  <c r="D82" i="1"/>
  <c r="K82" i="6" s="1"/>
  <c r="D81" i="1"/>
  <c r="K81" i="6" s="1"/>
  <c r="D80" i="1"/>
  <c r="K80" i="6" s="1"/>
  <c r="D79" i="1"/>
  <c r="K79" i="6" s="1"/>
  <c r="D78" i="1"/>
  <c r="K78" i="6" s="1"/>
  <c r="D77" i="1"/>
  <c r="K77" i="6" s="1"/>
  <c r="D76" i="1"/>
  <c r="K76" i="6" s="1"/>
  <c r="D75" i="1"/>
  <c r="K75" i="6" s="1"/>
  <c r="D74" i="1"/>
  <c r="K74" i="6" s="1"/>
  <c r="D73" i="1"/>
  <c r="K73" i="6" s="1"/>
  <c r="D72" i="1"/>
  <c r="K72" i="6" s="1"/>
  <c r="D71" i="1"/>
  <c r="K71" i="6" s="1"/>
  <c r="D70" i="1"/>
  <c r="K70" i="6" s="1"/>
  <c r="D69" i="1"/>
  <c r="D68" i="1"/>
  <c r="K68" i="6" s="1"/>
  <c r="D67" i="1"/>
  <c r="K67" i="6" s="1"/>
  <c r="D66" i="1"/>
  <c r="K66" i="6" s="1"/>
  <c r="D65" i="1"/>
  <c r="K65" i="6" s="1"/>
  <c r="D64" i="1"/>
  <c r="D63" i="1"/>
  <c r="K63" i="6" s="1"/>
  <c r="D61" i="1"/>
  <c r="K61" i="6" s="1"/>
  <c r="D60" i="1"/>
  <c r="K60" i="6" s="1"/>
  <c r="D59" i="1"/>
  <c r="K59" i="6" s="1"/>
  <c r="D58" i="1"/>
  <c r="K58" i="6" s="1"/>
  <c r="D57" i="1"/>
  <c r="K57" i="6" s="1"/>
  <c r="D56" i="1"/>
  <c r="K56" i="6" s="1"/>
  <c r="D55" i="1"/>
  <c r="K55" i="6" s="1"/>
  <c r="D54" i="1"/>
  <c r="K54" i="6" s="1"/>
  <c r="D53" i="1"/>
  <c r="K53" i="6" s="1"/>
  <c r="D52" i="1"/>
  <c r="K52" i="6" s="1"/>
  <c r="D51" i="1"/>
  <c r="K51" i="6" s="1"/>
  <c r="D50" i="1"/>
  <c r="K50" i="6" s="1"/>
  <c r="D49" i="1"/>
  <c r="K49" i="6" s="1"/>
  <c r="D48" i="1"/>
  <c r="K48" i="6" s="1"/>
  <c r="D47" i="1"/>
  <c r="K47" i="6" s="1"/>
  <c r="D46" i="1"/>
  <c r="K46" i="6" s="1"/>
  <c r="D45" i="1"/>
  <c r="K45" i="6" s="1"/>
  <c r="D44" i="1"/>
  <c r="K44" i="6" s="1"/>
  <c r="D43" i="1"/>
  <c r="K43" i="6" s="1"/>
  <c r="D42" i="1"/>
  <c r="K42" i="6" s="1"/>
  <c r="D41" i="1"/>
  <c r="K41" i="6" s="1"/>
  <c r="D40" i="1"/>
  <c r="K40" i="6" s="1"/>
  <c r="D39" i="1"/>
  <c r="K39" i="6" s="1"/>
  <c r="D38" i="1"/>
  <c r="D37" i="1"/>
  <c r="K37" i="6" s="1"/>
  <c r="D36" i="1"/>
  <c r="K36" i="6" s="1"/>
  <c r="D35" i="1"/>
  <c r="D34" i="1"/>
  <c r="K34" i="6" s="1"/>
  <c r="D33" i="1"/>
  <c r="K33" i="6" s="1"/>
  <c r="D32" i="1"/>
  <c r="K32" i="6" s="1"/>
  <c r="D31" i="1"/>
  <c r="K31" i="6" s="1"/>
  <c r="D30" i="1"/>
  <c r="K30" i="6" s="1"/>
  <c r="D29" i="1"/>
  <c r="K29" i="6" s="1"/>
  <c r="D28" i="1"/>
  <c r="K28" i="6" s="1"/>
  <c r="D27" i="1"/>
  <c r="K27" i="6" s="1"/>
  <c r="D26" i="1"/>
  <c r="K26" i="6" s="1"/>
  <c r="D25" i="1"/>
  <c r="K25" i="6" s="1"/>
  <c r="D24" i="1"/>
  <c r="K24" i="6" s="1"/>
  <c r="D23" i="1"/>
  <c r="K23" i="6" s="1"/>
  <c r="D22" i="1"/>
  <c r="K22" i="6" s="1"/>
  <c r="D21" i="1"/>
  <c r="K21" i="6" s="1"/>
  <c r="D20" i="1"/>
  <c r="K20" i="6" s="1"/>
  <c r="D19" i="1"/>
  <c r="K19" i="6" s="1"/>
  <c r="D18" i="1"/>
  <c r="K18" i="6" s="1"/>
  <c r="D17" i="1"/>
  <c r="K17" i="6" s="1"/>
  <c r="D16" i="1"/>
  <c r="K16" i="6" s="1"/>
  <c r="D15" i="1"/>
  <c r="K15" i="6" s="1"/>
  <c r="D14" i="1"/>
  <c r="K14" i="6" s="1"/>
  <c r="D13" i="1"/>
  <c r="K13" i="6" s="1"/>
  <c r="D12" i="1"/>
  <c r="K12" i="6" s="1"/>
  <c r="D11" i="1"/>
  <c r="K11" i="6" s="1"/>
  <c r="D10" i="1"/>
  <c r="K10" i="6" s="1"/>
  <c r="D9" i="1"/>
  <c r="K9" i="6" s="1"/>
  <c r="D8" i="1"/>
  <c r="K8" i="6" s="1"/>
  <c r="D7" i="1"/>
  <c r="D6" i="1"/>
  <c r="K6" i="6" s="1"/>
  <c r="D5" i="1"/>
  <c r="K5" i="6" s="1"/>
  <c r="D4" i="1"/>
  <c r="K4" i="6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D3" i="1"/>
  <c r="T154" i="6" l="1"/>
  <c r="AB68" i="7"/>
  <c r="AB69" i="7"/>
  <c r="T24" i="6"/>
  <c r="AB65" i="7"/>
  <c r="T169" i="6"/>
  <c r="T82" i="6"/>
  <c r="AB62" i="7"/>
  <c r="E5" i="9"/>
  <c r="K7" i="6"/>
  <c r="E368" i="4"/>
  <c r="F335" i="4"/>
  <c r="L64" i="6"/>
  <c r="E93" i="5"/>
  <c r="F4" i="6"/>
  <c r="N5" i="6"/>
  <c r="T91" i="6"/>
  <c r="S91" i="6"/>
  <c r="R91" i="6"/>
  <c r="Z23" i="6"/>
  <c r="E6" i="9"/>
  <c r="F6" i="9" s="1"/>
  <c r="D6" i="7"/>
  <c r="D25" i="7" s="1"/>
  <c r="K35" i="6"/>
  <c r="E8" i="9"/>
  <c r="K99" i="6"/>
  <c r="E154" i="1"/>
  <c r="E276" i="1"/>
  <c r="K9" i="9"/>
  <c r="E276" i="2"/>
  <c r="F16" i="7"/>
  <c r="D353" i="2"/>
  <c r="E368" i="2" s="1"/>
  <c r="F26" i="4"/>
  <c r="E93" i="4"/>
  <c r="L13" i="6"/>
  <c r="F11" i="5"/>
  <c r="L109" i="6"/>
  <c r="T109" i="6" s="1"/>
  <c r="J109" i="5"/>
  <c r="I109" i="5"/>
  <c r="L159" i="6"/>
  <c r="F159" i="5"/>
  <c r="D5" i="9"/>
  <c r="G5" i="9" s="1"/>
  <c r="D5" i="7"/>
  <c r="K3" i="6"/>
  <c r="E7" i="9"/>
  <c r="K64" i="6"/>
  <c r="E11" i="9"/>
  <c r="F11" i="9" s="1"/>
  <c r="K190" i="6"/>
  <c r="K7" i="9"/>
  <c r="H7" i="7"/>
  <c r="F47" i="4"/>
  <c r="L103" i="6"/>
  <c r="T103" i="6" s="1"/>
  <c r="F103" i="5"/>
  <c r="L336" i="6"/>
  <c r="F334" i="5"/>
  <c r="D8" i="9"/>
  <c r="G8" i="9" s="1"/>
  <c r="D8" i="7"/>
  <c r="D27" i="7" s="1"/>
  <c r="K96" i="6"/>
  <c r="E10" i="9"/>
  <c r="D10" i="7"/>
  <c r="D29" i="7" s="1"/>
  <c r="K155" i="6"/>
  <c r="W31" i="6" s="1"/>
  <c r="E12" i="9"/>
  <c r="D12" i="7"/>
  <c r="D31" i="7" s="1"/>
  <c r="D50" i="7" s="1"/>
  <c r="K218" i="6"/>
  <c r="E14" i="9"/>
  <c r="D14" i="7"/>
  <c r="D33" i="7" s="1"/>
  <c r="K281" i="6"/>
  <c r="E92" i="3"/>
  <c r="E275" i="3"/>
  <c r="Q15" i="9"/>
  <c r="L15" i="7"/>
  <c r="F12" i="4"/>
  <c r="F167" i="4"/>
  <c r="F174" i="4"/>
  <c r="W13" i="9"/>
  <c r="P13" i="7"/>
  <c r="W14" i="9"/>
  <c r="X14" i="9" s="1"/>
  <c r="P14" i="7"/>
  <c r="E307" i="4"/>
  <c r="AB5" i="9"/>
  <c r="L23" i="6"/>
  <c r="T23" i="6" s="1"/>
  <c r="T143" i="6"/>
  <c r="S143" i="6"/>
  <c r="E246" i="2"/>
  <c r="G35" i="7"/>
  <c r="G72" i="7"/>
  <c r="W6" i="9"/>
  <c r="X6" i="9" s="1"/>
  <c r="P6" i="7"/>
  <c r="E62" i="4"/>
  <c r="F33" i="4"/>
  <c r="D11" i="7"/>
  <c r="D30" i="7" s="1"/>
  <c r="D49" i="7" s="1"/>
  <c r="K211" i="6"/>
  <c r="E246" i="1"/>
  <c r="K15" i="9"/>
  <c r="J15" i="9"/>
  <c r="M15" i="9" s="1"/>
  <c r="H15" i="7"/>
  <c r="Q5" i="9"/>
  <c r="E33" i="3"/>
  <c r="E214" i="3"/>
  <c r="Q13" i="9"/>
  <c r="R13" i="9" s="1"/>
  <c r="L13" i="7"/>
  <c r="E367" i="3"/>
  <c r="F195" i="4"/>
  <c r="F75" i="5"/>
  <c r="N40" i="6"/>
  <c r="F39" i="6"/>
  <c r="D7" i="7"/>
  <c r="D26" i="7" s="1"/>
  <c r="K93" i="6"/>
  <c r="D9" i="9"/>
  <c r="D9" i="7"/>
  <c r="D28" i="7" s="1"/>
  <c r="D47" i="7" s="1"/>
  <c r="K124" i="6"/>
  <c r="D15" i="7"/>
  <c r="D34" i="7" s="1"/>
  <c r="D53" i="7" s="1"/>
  <c r="K309" i="6"/>
  <c r="E33" i="1"/>
  <c r="E93" i="1"/>
  <c r="E215" i="1"/>
  <c r="E337" i="1"/>
  <c r="D369" i="1"/>
  <c r="K5" i="9"/>
  <c r="L5" i="9" s="1"/>
  <c r="Q9" i="9"/>
  <c r="Q11" i="9"/>
  <c r="L11" i="7"/>
  <c r="F160" i="4"/>
  <c r="F272" i="4"/>
  <c r="D369" i="3"/>
  <c r="S9" i="9"/>
  <c r="D7" i="9"/>
  <c r="G7" i="9" s="1"/>
  <c r="K69" i="6"/>
  <c r="E62" i="1"/>
  <c r="E184" i="1"/>
  <c r="E13" i="9"/>
  <c r="F13" i="9" s="1"/>
  <c r="D13" i="7"/>
  <c r="D32" i="7" s="1"/>
  <c r="K247" i="6"/>
  <c r="K6" i="9"/>
  <c r="H6" i="7"/>
  <c r="K8" i="9"/>
  <c r="L8" i="9" s="1"/>
  <c r="J10" i="9"/>
  <c r="H10" i="7"/>
  <c r="K10" i="9"/>
  <c r="L10" i="9" s="1"/>
  <c r="L9" i="7"/>
  <c r="E153" i="3"/>
  <c r="E336" i="3"/>
  <c r="D370" i="4"/>
  <c r="F153" i="4"/>
  <c r="F230" i="4"/>
  <c r="L39" i="6"/>
  <c r="T39" i="6" s="1"/>
  <c r="F39" i="5"/>
  <c r="F46" i="5"/>
  <c r="E62" i="5"/>
  <c r="L113" i="6"/>
  <c r="T113" i="6" s="1"/>
  <c r="J113" i="5"/>
  <c r="I113" i="5"/>
  <c r="S22" i="6"/>
  <c r="R22" i="6"/>
  <c r="X8" i="7"/>
  <c r="N99" i="6"/>
  <c r="E9" i="9"/>
  <c r="F9" i="9" s="1"/>
  <c r="K127" i="6"/>
  <c r="D6" i="9"/>
  <c r="G6" i="9" s="1"/>
  <c r="K38" i="6"/>
  <c r="D10" i="9"/>
  <c r="G10" i="9" s="1"/>
  <c r="K157" i="6"/>
  <c r="W33" i="6" s="1"/>
  <c r="D16" i="7"/>
  <c r="D35" i="7" s="1"/>
  <c r="D54" i="7" s="1"/>
  <c r="K338" i="6"/>
  <c r="J5" i="9"/>
  <c r="H5" i="7"/>
  <c r="D369" i="2"/>
  <c r="E93" i="2"/>
  <c r="E369" i="2" s="1"/>
  <c r="K11" i="9"/>
  <c r="L11" i="9" s="1"/>
  <c r="H11" i="7"/>
  <c r="K13" i="9"/>
  <c r="H13" i="7"/>
  <c r="Q7" i="9"/>
  <c r="L7" i="7"/>
  <c r="Q16" i="9"/>
  <c r="R16" i="9" s="1"/>
  <c r="L16" i="7"/>
  <c r="W10" i="9"/>
  <c r="P10" i="7"/>
  <c r="E184" i="4"/>
  <c r="F223" i="4"/>
  <c r="F321" i="4"/>
  <c r="J9" i="9"/>
  <c r="M9" i="9" s="1"/>
  <c r="H9" i="7"/>
  <c r="Q8" i="9"/>
  <c r="L10" i="7"/>
  <c r="Q10" i="9"/>
  <c r="R10" i="9" s="1"/>
  <c r="Q12" i="9"/>
  <c r="R12" i="9" s="1"/>
  <c r="W7" i="9"/>
  <c r="P7" i="7"/>
  <c r="W8" i="9"/>
  <c r="X8" i="9" s="1"/>
  <c r="P8" i="7"/>
  <c r="F349" i="4"/>
  <c r="L130" i="6"/>
  <c r="T130" i="6" s="1"/>
  <c r="J130" i="5"/>
  <c r="F145" i="5"/>
  <c r="S12" i="6"/>
  <c r="R12" i="6"/>
  <c r="F18" i="6"/>
  <c r="T19" i="6"/>
  <c r="T43" i="6"/>
  <c r="S43" i="6"/>
  <c r="T70" i="6"/>
  <c r="S70" i="6"/>
  <c r="R70" i="6"/>
  <c r="P6" i="9"/>
  <c r="S6" i="9" s="1"/>
  <c r="Q14" i="9"/>
  <c r="R14" i="9" s="1"/>
  <c r="L14" i="7"/>
  <c r="E215" i="4"/>
  <c r="F237" i="4"/>
  <c r="F18" i="5"/>
  <c r="L25" i="6"/>
  <c r="T25" i="6" s="1"/>
  <c r="F25" i="5"/>
  <c r="L115" i="6"/>
  <c r="J115" i="5"/>
  <c r="I115" i="5"/>
  <c r="L135" i="6"/>
  <c r="T135" i="6" s="1"/>
  <c r="I135" i="5"/>
  <c r="J135" i="5"/>
  <c r="L186" i="6"/>
  <c r="E215" i="5"/>
  <c r="T27" i="6"/>
  <c r="S27" i="6"/>
  <c r="R27" i="6"/>
  <c r="T119" i="6"/>
  <c r="T157" i="6"/>
  <c r="S157" i="6"/>
  <c r="K12" i="9"/>
  <c r="L12" i="9" s="1"/>
  <c r="J12" i="9"/>
  <c r="H12" i="7"/>
  <c r="K14" i="9"/>
  <c r="L14" i="9" s="1"/>
  <c r="H14" i="7"/>
  <c r="K16" i="9"/>
  <c r="H16" i="7"/>
  <c r="J16" i="9"/>
  <c r="M16" i="9" s="1"/>
  <c r="S11" i="9"/>
  <c r="F19" i="4"/>
  <c r="F54" i="4"/>
  <c r="F97" i="4"/>
  <c r="W11" i="9"/>
  <c r="X11" i="9" s="1"/>
  <c r="P11" i="7"/>
  <c r="F300" i="4"/>
  <c r="L132" i="6"/>
  <c r="T132" i="6" s="1"/>
  <c r="I132" i="5"/>
  <c r="F131" i="5"/>
  <c r="L285" i="6"/>
  <c r="F285" i="5"/>
  <c r="L355" i="6"/>
  <c r="T355" i="6" s="1"/>
  <c r="F355" i="5"/>
  <c r="T21" i="6"/>
  <c r="S21" i="6"/>
  <c r="R21" i="6"/>
  <c r="T32" i="6"/>
  <c r="S32" i="6"/>
  <c r="R32" i="6"/>
  <c r="F88" i="6"/>
  <c r="L12" i="7"/>
  <c r="V9" i="9"/>
  <c r="F132" i="4"/>
  <c r="F279" i="4"/>
  <c r="F307" i="4"/>
  <c r="W15" i="9"/>
  <c r="X15" i="9" s="1"/>
  <c r="P15" i="7"/>
  <c r="D370" i="5"/>
  <c r="T7" i="7"/>
  <c r="L66" i="6"/>
  <c r="T66" i="6" s="1"/>
  <c r="L95" i="6"/>
  <c r="T95" i="6" s="1"/>
  <c r="E123" i="5"/>
  <c r="L111" i="6"/>
  <c r="F110" i="5"/>
  <c r="J111" i="5"/>
  <c r="I111" i="5"/>
  <c r="L128" i="6"/>
  <c r="J128" i="5"/>
  <c r="L168" i="6"/>
  <c r="T168" i="6" s="1"/>
  <c r="F166" i="5"/>
  <c r="R3" i="6"/>
  <c r="S3" i="6"/>
  <c r="F32" i="6"/>
  <c r="S50" i="6"/>
  <c r="R50" i="6"/>
  <c r="T50" i="6"/>
  <c r="N69" i="6"/>
  <c r="F67" i="6"/>
  <c r="S117" i="6"/>
  <c r="Z49" i="6"/>
  <c r="L126" i="6"/>
  <c r="T126" i="6" s="1"/>
  <c r="S136" i="6"/>
  <c r="J8" i="9"/>
  <c r="M8" i="9" s="1"/>
  <c r="H8" i="7"/>
  <c r="E154" i="2"/>
  <c r="J14" i="9"/>
  <c r="P5" i="9"/>
  <c r="S5" i="9" s="1"/>
  <c r="L5" i="7"/>
  <c r="W5" i="9"/>
  <c r="P5" i="7"/>
  <c r="Q5" i="7" s="1"/>
  <c r="E33" i="4"/>
  <c r="V6" i="9"/>
  <c r="F4" i="5"/>
  <c r="F32" i="5"/>
  <c r="F60" i="5"/>
  <c r="L60" i="6"/>
  <c r="T60" i="6" s="1"/>
  <c r="AB7" i="9"/>
  <c r="L84" i="6"/>
  <c r="T84" i="6" s="1"/>
  <c r="F82" i="5"/>
  <c r="L117" i="6"/>
  <c r="T117" i="6" s="1"/>
  <c r="J117" i="5"/>
  <c r="I117" i="5"/>
  <c r="F117" i="5"/>
  <c r="I128" i="5"/>
  <c r="L201" i="6"/>
  <c r="F201" i="5"/>
  <c r="L295" i="6"/>
  <c r="T295" i="6" s="1"/>
  <c r="F292" i="5"/>
  <c r="T6" i="6"/>
  <c r="S6" i="6"/>
  <c r="T14" i="6"/>
  <c r="S14" i="6"/>
  <c r="R14" i="6"/>
  <c r="T20" i="6"/>
  <c r="N26" i="6"/>
  <c r="F25" i="6"/>
  <c r="T61" i="6"/>
  <c r="Q6" i="9"/>
  <c r="R6" i="9" s="1"/>
  <c r="L6" i="7"/>
  <c r="P8" i="9"/>
  <c r="S8" i="9" s="1"/>
  <c r="L8" i="7"/>
  <c r="F90" i="4"/>
  <c r="E123" i="4"/>
  <c r="W9" i="9"/>
  <c r="X9" i="9" s="1"/>
  <c r="P9" i="7"/>
  <c r="E154" i="4"/>
  <c r="E246" i="4"/>
  <c r="P12" i="7"/>
  <c r="W12" i="9"/>
  <c r="X12" i="9" s="1"/>
  <c r="E337" i="4"/>
  <c r="L54" i="6"/>
  <c r="T54" i="6" s="1"/>
  <c r="F53" i="5"/>
  <c r="L68" i="6"/>
  <c r="F68" i="5"/>
  <c r="L210" i="6"/>
  <c r="F208" i="5"/>
  <c r="T7" i="6"/>
  <c r="S7" i="6"/>
  <c r="R7" i="6"/>
  <c r="S13" i="6"/>
  <c r="T49" i="6"/>
  <c r="S49" i="6"/>
  <c r="R49" i="6"/>
  <c r="T93" i="6"/>
  <c r="S93" i="6"/>
  <c r="R93" i="6"/>
  <c r="Z25" i="6"/>
  <c r="T147" i="6"/>
  <c r="S147" i="6"/>
  <c r="W16" i="9"/>
  <c r="P16" i="7"/>
  <c r="T5" i="7"/>
  <c r="L3" i="6"/>
  <c r="T3" i="6" s="1"/>
  <c r="AB10" i="9"/>
  <c r="T10" i="7"/>
  <c r="L155" i="6"/>
  <c r="F306" i="5"/>
  <c r="F341" i="5"/>
  <c r="S8" i="6"/>
  <c r="R8" i="6"/>
  <c r="R19" i="6"/>
  <c r="S24" i="6"/>
  <c r="Z34" i="6"/>
  <c r="S39" i="6"/>
  <c r="R39" i="6"/>
  <c r="S60" i="6"/>
  <c r="R66" i="6"/>
  <c r="T78" i="6"/>
  <c r="S78" i="6"/>
  <c r="R78" i="6"/>
  <c r="Z10" i="6"/>
  <c r="S133" i="6"/>
  <c r="T137" i="6"/>
  <c r="S137" i="6"/>
  <c r="S200" i="6"/>
  <c r="T200" i="6"/>
  <c r="F89" i="5"/>
  <c r="F96" i="5"/>
  <c r="AB8" i="9"/>
  <c r="L100" i="6"/>
  <c r="T100" i="6" s="1"/>
  <c r="L152" i="6"/>
  <c r="T152" i="6" s="1"/>
  <c r="F152" i="5"/>
  <c r="F215" i="5"/>
  <c r="L229" i="6"/>
  <c r="F229" i="5"/>
  <c r="F243" i="5"/>
  <c r="T13" i="7"/>
  <c r="L248" i="6"/>
  <c r="T248" i="6" s="1"/>
  <c r="L327" i="6"/>
  <c r="F327" i="5"/>
  <c r="F362" i="5"/>
  <c r="T10" i="6"/>
  <c r="S10" i="6"/>
  <c r="S19" i="6"/>
  <c r="T28" i="6"/>
  <c r="R31" i="6"/>
  <c r="S71" i="6"/>
  <c r="R71" i="6"/>
  <c r="T72" i="6"/>
  <c r="S72" i="6"/>
  <c r="R72" i="6"/>
  <c r="S81" i="6"/>
  <c r="T101" i="6"/>
  <c r="S101" i="6"/>
  <c r="R101" i="6"/>
  <c r="L133" i="6"/>
  <c r="T133" i="6" s="1"/>
  <c r="T141" i="6"/>
  <c r="S141" i="6"/>
  <c r="T226" i="6"/>
  <c r="S226" i="6"/>
  <c r="N245" i="6"/>
  <c r="F242" i="6"/>
  <c r="E33" i="5"/>
  <c r="T6" i="7"/>
  <c r="L136" i="6"/>
  <c r="T136" i="6" s="1"/>
  <c r="I136" i="5"/>
  <c r="E184" i="5"/>
  <c r="L188" i="6"/>
  <c r="T188" i="6" s="1"/>
  <c r="F187" i="5"/>
  <c r="T14" i="7"/>
  <c r="L277" i="6"/>
  <c r="E307" i="5"/>
  <c r="L4" i="6"/>
  <c r="T4" i="6" s="1"/>
  <c r="T9" i="6"/>
  <c r="R9" i="6"/>
  <c r="S15" i="6"/>
  <c r="R15" i="6"/>
  <c r="R20" i="6"/>
  <c r="T29" i="6"/>
  <c r="T42" i="6"/>
  <c r="R42" i="6"/>
  <c r="S46" i="6"/>
  <c r="R46" i="6"/>
  <c r="T46" i="6"/>
  <c r="T47" i="6"/>
  <c r="S47" i="6"/>
  <c r="R47" i="6"/>
  <c r="X7" i="7"/>
  <c r="E93" i="6"/>
  <c r="S79" i="6"/>
  <c r="R79" i="6"/>
  <c r="Z11" i="6"/>
  <c r="T96" i="6"/>
  <c r="S96" i="6"/>
  <c r="R96" i="6"/>
  <c r="Z28" i="6"/>
  <c r="T118" i="6"/>
  <c r="T125" i="6"/>
  <c r="L131" i="6"/>
  <c r="T131" i="6" s="1"/>
  <c r="T160" i="6"/>
  <c r="S160" i="6"/>
  <c r="N165" i="6"/>
  <c r="F165" i="6"/>
  <c r="S184" i="6"/>
  <c r="T184" i="6"/>
  <c r="T201" i="6"/>
  <c r="S201" i="6"/>
  <c r="L194" i="6"/>
  <c r="T194" i="6" s="1"/>
  <c r="F194" i="5"/>
  <c r="L264" i="6"/>
  <c r="F264" i="5"/>
  <c r="L308" i="6"/>
  <c r="E337" i="5"/>
  <c r="T13" i="6"/>
  <c r="T17" i="6"/>
  <c r="S17" i="6"/>
  <c r="T30" i="6"/>
  <c r="S33" i="6"/>
  <c r="R33" i="6"/>
  <c r="X62" i="7"/>
  <c r="X25" i="7"/>
  <c r="T64" i="6"/>
  <c r="R64" i="6"/>
  <c r="S73" i="6"/>
  <c r="R73" i="6"/>
  <c r="T77" i="6"/>
  <c r="R100" i="6"/>
  <c r="S100" i="6"/>
  <c r="T138" i="6"/>
  <c r="S138" i="6"/>
  <c r="S142" i="6"/>
  <c r="T142" i="6"/>
  <c r="T8" i="7"/>
  <c r="L94" i="6"/>
  <c r="J108" i="5"/>
  <c r="I110" i="5"/>
  <c r="I112" i="5"/>
  <c r="I114" i="5"/>
  <c r="I116" i="5"/>
  <c r="AB9" i="9"/>
  <c r="L122" i="6"/>
  <c r="T122" i="6" s="1"/>
  <c r="J125" i="5"/>
  <c r="J127" i="5"/>
  <c r="J129" i="5"/>
  <c r="J131" i="5"/>
  <c r="L134" i="6"/>
  <c r="T134" i="6" s="1"/>
  <c r="I134" i="5"/>
  <c r="L217" i="6"/>
  <c r="T217" i="6" s="1"/>
  <c r="E246" i="5"/>
  <c r="T16" i="7"/>
  <c r="L339" i="6"/>
  <c r="T339" i="6" s="1"/>
  <c r="S4" i="6"/>
  <c r="R4" i="6"/>
  <c r="S9" i="6"/>
  <c r="F11" i="6"/>
  <c r="T15" i="6"/>
  <c r="T16" i="6"/>
  <c r="R16" i="6"/>
  <c r="S34" i="6"/>
  <c r="R34" i="6"/>
  <c r="T38" i="6"/>
  <c r="S38" i="6"/>
  <c r="T52" i="6"/>
  <c r="R52" i="6"/>
  <c r="T62" i="6"/>
  <c r="S62" i="6"/>
  <c r="T79" i="6"/>
  <c r="T89" i="6"/>
  <c r="S89" i="6"/>
  <c r="Z21" i="6"/>
  <c r="T104" i="6"/>
  <c r="S104" i="6"/>
  <c r="R104" i="6"/>
  <c r="Z36" i="6"/>
  <c r="L114" i="6"/>
  <c r="T114" i="6" s="1"/>
  <c r="S118" i="6"/>
  <c r="T121" i="6"/>
  <c r="S121" i="6"/>
  <c r="F123" i="6"/>
  <c r="N123" i="6"/>
  <c r="S125" i="6"/>
  <c r="T128" i="6"/>
  <c r="S128" i="6"/>
  <c r="T146" i="6"/>
  <c r="S146" i="6"/>
  <c r="T156" i="6"/>
  <c r="S156" i="6"/>
  <c r="T196" i="6"/>
  <c r="S196" i="6"/>
  <c r="S202" i="6"/>
  <c r="T202" i="6"/>
  <c r="J112" i="5"/>
  <c r="J116" i="5"/>
  <c r="T9" i="7"/>
  <c r="L124" i="6"/>
  <c r="L181" i="6"/>
  <c r="T181" i="6" s="1"/>
  <c r="F180" i="5"/>
  <c r="F250" i="5"/>
  <c r="F299" i="5"/>
  <c r="AB16" i="9"/>
  <c r="L360" i="6"/>
  <c r="T360" i="6" s="1"/>
  <c r="D369" i="6"/>
  <c r="X5" i="7"/>
  <c r="E33" i="6"/>
  <c r="S18" i="6"/>
  <c r="T31" i="6"/>
  <c r="T33" i="6"/>
  <c r="S35" i="6"/>
  <c r="R35" i="6"/>
  <c r="N36" i="6"/>
  <c r="L37" i="6"/>
  <c r="T37" i="6" s="1"/>
  <c r="S54" i="6"/>
  <c r="R54" i="6"/>
  <c r="T58" i="6"/>
  <c r="S58" i="6"/>
  <c r="S64" i="6"/>
  <c r="T68" i="6"/>
  <c r="S68" i="6"/>
  <c r="R68" i="6"/>
  <c r="Z29" i="6"/>
  <c r="T97" i="6"/>
  <c r="T102" i="6"/>
  <c r="S102" i="6"/>
  <c r="N151" i="6"/>
  <c r="F151" i="6"/>
  <c r="T12" i="7"/>
  <c r="U12" i="7" s="1"/>
  <c r="L220" i="6"/>
  <c r="T220" i="6" s="1"/>
  <c r="T15" i="7"/>
  <c r="L311" i="6"/>
  <c r="T311" i="6" s="1"/>
  <c r="E62" i="6"/>
  <c r="S51" i="6"/>
  <c r="R51" i="6"/>
  <c r="T74" i="6"/>
  <c r="S74" i="6"/>
  <c r="R74" i="6"/>
  <c r="R75" i="6"/>
  <c r="T76" i="6"/>
  <c r="S76" i="6"/>
  <c r="R76" i="6"/>
  <c r="S77" i="6"/>
  <c r="T83" i="6"/>
  <c r="T87" i="6"/>
  <c r="T116" i="6"/>
  <c r="S116" i="6"/>
  <c r="T120" i="6"/>
  <c r="T127" i="6"/>
  <c r="S135" i="6"/>
  <c r="S140" i="6"/>
  <c r="S145" i="6"/>
  <c r="S152" i="6"/>
  <c r="S185" i="6"/>
  <c r="T191" i="6"/>
  <c r="S191" i="6"/>
  <c r="T231" i="6"/>
  <c r="S231" i="6"/>
  <c r="T238" i="6"/>
  <c r="S238" i="6"/>
  <c r="T268" i="6"/>
  <c r="S268" i="6"/>
  <c r="T321" i="6"/>
  <c r="S321" i="6"/>
  <c r="F257" i="5"/>
  <c r="F278" i="5"/>
  <c r="F348" i="5"/>
  <c r="S45" i="6"/>
  <c r="R61" i="6"/>
  <c r="T80" i="6"/>
  <c r="S80" i="6"/>
  <c r="R80" i="6"/>
  <c r="T106" i="6"/>
  <c r="S106" i="6"/>
  <c r="T108" i="6"/>
  <c r="T111" i="6"/>
  <c r="S111" i="6"/>
  <c r="T115" i="6"/>
  <c r="T170" i="6"/>
  <c r="T177" i="6"/>
  <c r="T189" i="6"/>
  <c r="T48" i="6"/>
  <c r="S48" i="6"/>
  <c r="T56" i="6"/>
  <c r="T81" i="6"/>
  <c r="N94" i="6"/>
  <c r="E123" i="6"/>
  <c r="F95" i="6"/>
  <c r="S198" i="6"/>
  <c r="T198" i="6"/>
  <c r="T203" i="6"/>
  <c r="T212" i="6"/>
  <c r="S212" i="6"/>
  <c r="T214" i="6"/>
  <c r="S214" i="6"/>
  <c r="T11" i="7"/>
  <c r="U11" i="7" s="1"/>
  <c r="L185" i="6"/>
  <c r="T185" i="6" s="1"/>
  <c r="E276" i="5"/>
  <c r="F320" i="5"/>
  <c r="E368" i="5"/>
  <c r="T45" i="6"/>
  <c r="F53" i="6"/>
  <c r="F74" i="6"/>
  <c r="F81" i="6"/>
  <c r="S83" i="6"/>
  <c r="T85" i="6"/>
  <c r="S87" i="6"/>
  <c r="S105" i="6"/>
  <c r="F109" i="6"/>
  <c r="S110" i="6"/>
  <c r="S115" i="6"/>
  <c r="X10" i="7"/>
  <c r="AC66" i="7" s="1"/>
  <c r="E184" i="6"/>
  <c r="N155" i="6"/>
  <c r="T159" i="6"/>
  <c r="T175" i="6"/>
  <c r="S175" i="6"/>
  <c r="T187" i="6"/>
  <c r="S187" i="6"/>
  <c r="T149" i="6"/>
  <c r="S153" i="6"/>
  <c r="T166" i="6"/>
  <c r="T172" i="6"/>
  <c r="F179" i="6"/>
  <c r="T205" i="6"/>
  <c r="S205" i="6"/>
  <c r="S209" i="6"/>
  <c r="S218" i="6"/>
  <c r="T218" i="6"/>
  <c r="F228" i="6"/>
  <c r="N229" i="6"/>
  <c r="T180" i="6"/>
  <c r="S180" i="6"/>
  <c r="T206" i="6"/>
  <c r="T213" i="6"/>
  <c r="S213" i="6"/>
  <c r="T222" i="6"/>
  <c r="T240" i="6"/>
  <c r="S240" i="6"/>
  <c r="T247" i="6"/>
  <c r="S247" i="6"/>
  <c r="T257" i="6"/>
  <c r="S257" i="6"/>
  <c r="T282" i="6"/>
  <c r="S282" i="6"/>
  <c r="N53" i="6"/>
  <c r="N88" i="6"/>
  <c r="T182" i="6"/>
  <c r="F186" i="6"/>
  <c r="N186" i="6"/>
  <c r="S190" i="6"/>
  <c r="T190" i="6"/>
  <c r="T210" i="6"/>
  <c r="E246" i="6"/>
  <c r="T232" i="6"/>
  <c r="T237" i="6"/>
  <c r="S237" i="6"/>
  <c r="T260" i="6"/>
  <c r="S260" i="6"/>
  <c r="O61" i="7"/>
  <c r="O17" i="7"/>
  <c r="O24" i="7"/>
  <c r="O43" i="7" s="1"/>
  <c r="R82" i="6"/>
  <c r="R84" i="6"/>
  <c r="R86" i="6"/>
  <c r="R98" i="6"/>
  <c r="S114" i="6"/>
  <c r="S119" i="6"/>
  <c r="N124" i="6"/>
  <c r="S126" i="6"/>
  <c r="S131" i="6"/>
  <c r="T148" i="6"/>
  <c r="S154" i="6"/>
  <c r="T161" i="6"/>
  <c r="T163" i="6"/>
  <c r="T174" i="6"/>
  <c r="T197" i="6"/>
  <c r="S197" i="6"/>
  <c r="S208" i="6"/>
  <c r="T208" i="6"/>
  <c r="T215" i="6"/>
  <c r="S215" i="6"/>
  <c r="F221" i="6"/>
  <c r="N221" i="6"/>
  <c r="S222" i="6"/>
  <c r="T235" i="6"/>
  <c r="S235" i="6"/>
  <c r="T266" i="6"/>
  <c r="S266" i="6"/>
  <c r="T280" i="6"/>
  <c r="S280" i="6"/>
  <c r="S289" i="6"/>
  <c r="T289" i="6"/>
  <c r="T336" i="6"/>
  <c r="S336" i="6"/>
  <c r="S355" i="6"/>
  <c r="S82" i="6"/>
  <c r="T164" i="6"/>
  <c r="S172" i="6"/>
  <c r="T178" i="6"/>
  <c r="S178" i="6"/>
  <c r="T179" i="6"/>
  <c r="T183" i="6"/>
  <c r="T192" i="6"/>
  <c r="S195" i="6"/>
  <c r="T195" i="6"/>
  <c r="T204" i="6"/>
  <c r="S206" i="6"/>
  <c r="S210" i="6"/>
  <c r="F214" i="6"/>
  <c r="S223" i="6"/>
  <c r="T223" i="6"/>
  <c r="T261" i="6"/>
  <c r="S261" i="6"/>
  <c r="X9" i="7"/>
  <c r="S168" i="6"/>
  <c r="S169" i="6"/>
  <c r="S170" i="6"/>
  <c r="N193" i="6"/>
  <c r="F193" i="6"/>
  <c r="F200" i="6"/>
  <c r="T207" i="6"/>
  <c r="S211" i="6"/>
  <c r="T211" i="6"/>
  <c r="T253" i="6"/>
  <c r="S253" i="6"/>
  <c r="T272" i="6"/>
  <c r="F277" i="6"/>
  <c r="E306" i="6"/>
  <c r="N277" i="6"/>
  <c r="T323" i="6"/>
  <c r="S323" i="6"/>
  <c r="T233" i="6"/>
  <c r="S233" i="6"/>
  <c r="T236" i="6"/>
  <c r="S239" i="6"/>
  <c r="T279" i="6"/>
  <c r="T293" i="6"/>
  <c r="T331" i="6"/>
  <c r="S331" i="6"/>
  <c r="T348" i="6"/>
  <c r="N61" i="7"/>
  <c r="N24" i="7"/>
  <c r="N17" i="7"/>
  <c r="T255" i="6"/>
  <c r="S255" i="6"/>
  <c r="T264" i="6"/>
  <c r="T285" i="6"/>
  <c r="S285" i="6"/>
  <c r="X16" i="7"/>
  <c r="E368" i="6"/>
  <c r="N338" i="6"/>
  <c r="T346" i="6"/>
  <c r="S346" i="6"/>
  <c r="T353" i="6"/>
  <c r="S353" i="6"/>
  <c r="T356" i="6"/>
  <c r="S356" i="6"/>
  <c r="S45" i="7"/>
  <c r="F235" i="6"/>
  <c r="T243" i="6"/>
  <c r="S243" i="6"/>
  <c r="T246" i="6"/>
  <c r="T250" i="6"/>
  <c r="S250" i="6"/>
  <c r="T267" i="6"/>
  <c r="S276" i="6"/>
  <c r="T276" i="6"/>
  <c r="T278" i="6"/>
  <c r="S278" i="6"/>
  <c r="T283" i="6"/>
  <c r="F284" i="6"/>
  <c r="N287" i="6"/>
  <c r="S291" i="6"/>
  <c r="T291" i="6"/>
  <c r="S220" i="6"/>
  <c r="T225" i="6"/>
  <c r="S225" i="6"/>
  <c r="X13" i="7"/>
  <c r="AC69" i="7" s="1"/>
  <c r="E276" i="6"/>
  <c r="T252" i="6"/>
  <c r="F256" i="6"/>
  <c r="T258" i="6"/>
  <c r="S258" i="6"/>
  <c r="T303" i="6"/>
  <c r="S303" i="6"/>
  <c r="F312" i="6"/>
  <c r="N312" i="6"/>
  <c r="T317" i="6"/>
  <c r="S317" i="6"/>
  <c r="E215" i="6"/>
  <c r="S199" i="6"/>
  <c r="T230" i="6"/>
  <c r="S230" i="6"/>
  <c r="S236" i="6"/>
  <c r="T265" i="6"/>
  <c r="S265" i="6"/>
  <c r="T273" i="6"/>
  <c r="S273" i="6"/>
  <c r="T326" i="6"/>
  <c r="S326" i="6"/>
  <c r="T352" i="6"/>
  <c r="S352" i="6"/>
  <c r="N365" i="6"/>
  <c r="F361" i="6"/>
  <c r="G63" i="7"/>
  <c r="G26" i="7"/>
  <c r="I7" i="7"/>
  <c r="S281" i="6"/>
  <c r="T281" i="6"/>
  <c r="T284" i="6"/>
  <c r="T288" i="6"/>
  <c r="S288" i="6"/>
  <c r="T292" i="6"/>
  <c r="S292" i="6"/>
  <c r="S297" i="6"/>
  <c r="T297" i="6"/>
  <c r="T301" i="6"/>
  <c r="E337" i="6"/>
  <c r="N308" i="6"/>
  <c r="T310" i="6"/>
  <c r="T313" i="6"/>
  <c r="S313" i="6"/>
  <c r="T315" i="6"/>
  <c r="T318" i="6"/>
  <c r="S318" i="6"/>
  <c r="T320" i="6"/>
  <c r="S320" i="6"/>
  <c r="T343" i="6"/>
  <c r="S343" i="6"/>
  <c r="T345" i="6"/>
  <c r="S345" i="6"/>
  <c r="X11" i="7"/>
  <c r="AC67" i="7" s="1"/>
  <c r="N263" i="6"/>
  <c r="F270" i="6"/>
  <c r="S274" i="6"/>
  <c r="T275" i="6"/>
  <c r="S283" i="6"/>
  <c r="T299" i="6"/>
  <c r="S299" i="6"/>
  <c r="T322" i="6"/>
  <c r="S325" i="6"/>
  <c r="T332" i="6"/>
  <c r="T350" i="6"/>
  <c r="E5" i="7"/>
  <c r="B24" i="7"/>
  <c r="B17" i="7"/>
  <c r="S62" i="7"/>
  <c r="S25" i="7"/>
  <c r="AL65" i="7"/>
  <c r="AN9" i="7"/>
  <c r="R68" i="7"/>
  <c r="R31" i="7"/>
  <c r="R50" i="7" s="1"/>
  <c r="F69" i="7"/>
  <c r="F32" i="7"/>
  <c r="S284" i="6"/>
  <c r="T309" i="6"/>
  <c r="T314" i="6"/>
  <c r="T324" i="6"/>
  <c r="S324" i="6"/>
  <c r="T327" i="6"/>
  <c r="T337" i="6"/>
  <c r="F347" i="6"/>
  <c r="N347" i="6"/>
  <c r="S349" i="6"/>
  <c r="T349" i="6"/>
  <c r="F354" i="6"/>
  <c r="N354" i="6"/>
  <c r="AP16" i="7"/>
  <c r="AQ16" i="7"/>
  <c r="AQ72" i="7" s="1"/>
  <c r="X12" i="7"/>
  <c r="N256" i="6"/>
  <c r="S286" i="6"/>
  <c r="S307" i="6"/>
  <c r="T329" i="6"/>
  <c r="S329" i="6"/>
  <c r="F333" i="6"/>
  <c r="N64" i="7"/>
  <c r="N27" i="7"/>
  <c r="Q8" i="7"/>
  <c r="W67" i="7"/>
  <c r="W30" i="7"/>
  <c r="S267" i="6"/>
  <c r="T296" i="6"/>
  <c r="T304" i="6"/>
  <c r="S304" i="6"/>
  <c r="T306" i="6"/>
  <c r="S306" i="6"/>
  <c r="G61" i="7"/>
  <c r="G17" i="7"/>
  <c r="AG61" i="7"/>
  <c r="BJ17" i="7"/>
  <c r="AF5" i="7"/>
  <c r="J62" i="7"/>
  <c r="M6" i="7"/>
  <c r="J25" i="7"/>
  <c r="AA63" i="7"/>
  <c r="AD7" i="7"/>
  <c r="S269" i="6"/>
  <c r="T286" i="6"/>
  <c r="F319" i="6"/>
  <c r="F326" i="6"/>
  <c r="T334" i="6"/>
  <c r="S334" i="6"/>
  <c r="S342" i="6"/>
  <c r="T359" i="6"/>
  <c r="T361" i="6"/>
  <c r="T366" i="6"/>
  <c r="S366" i="6"/>
  <c r="AA66" i="7"/>
  <c r="AD10" i="7"/>
  <c r="AP69" i="7"/>
  <c r="AS13" i="7"/>
  <c r="W70" i="7"/>
  <c r="W33" i="7"/>
  <c r="S270" i="6"/>
  <c r="T271" i="6"/>
  <c r="S290" i="6"/>
  <c r="T294" i="6"/>
  <c r="S295" i="6"/>
  <c r="S296" i="6"/>
  <c r="S311" i="6"/>
  <c r="T316" i="6"/>
  <c r="S316" i="6"/>
  <c r="T341" i="6"/>
  <c r="S341" i="6"/>
  <c r="AD30" i="7"/>
  <c r="AI13" i="7"/>
  <c r="X14" i="7"/>
  <c r="N319" i="6"/>
  <c r="T362" i="6"/>
  <c r="S362" i="6"/>
  <c r="AV17" i="7"/>
  <c r="K62" i="7"/>
  <c r="K25" i="7"/>
  <c r="V62" i="7"/>
  <c r="V25" i="7"/>
  <c r="Y6" i="7"/>
  <c r="AA6" i="7"/>
  <c r="AG6" i="7"/>
  <c r="AG62" i="7" s="1"/>
  <c r="AF6" i="7"/>
  <c r="R63" i="7"/>
  <c r="U7" i="7"/>
  <c r="R26" i="7"/>
  <c r="R45" i="7" s="1"/>
  <c r="AN63" i="7"/>
  <c r="AN26" i="7"/>
  <c r="O64" i="7"/>
  <c r="O27" i="7"/>
  <c r="O46" i="7" s="1"/>
  <c r="J65" i="7"/>
  <c r="J28" i="7"/>
  <c r="S68" i="7"/>
  <c r="S31" i="7"/>
  <c r="G69" i="7"/>
  <c r="G32" i="7"/>
  <c r="C17" i="7"/>
  <c r="C36" i="7" s="1"/>
  <c r="AL61" i="7"/>
  <c r="AY17" i="7"/>
  <c r="AX5" i="7"/>
  <c r="AX17" i="7" s="1"/>
  <c r="AQ61" i="7"/>
  <c r="AL62" i="7"/>
  <c r="AN6" i="7"/>
  <c r="C46" i="7"/>
  <c r="AA64" i="7"/>
  <c r="AD8" i="7"/>
  <c r="K65" i="7"/>
  <c r="K28" i="7"/>
  <c r="K47" i="7" s="1"/>
  <c r="N67" i="7"/>
  <c r="N30" i="7"/>
  <c r="N49" i="7" s="1"/>
  <c r="Q11" i="7"/>
  <c r="S34" i="7"/>
  <c r="S53" i="7" s="1"/>
  <c r="S71" i="7"/>
  <c r="AA72" i="7"/>
  <c r="AD16" i="7"/>
  <c r="X15" i="7"/>
  <c r="AC71" i="7" s="1"/>
  <c r="F61" i="7"/>
  <c r="I5" i="7"/>
  <c r="AZ17" i="7"/>
  <c r="B25" i="7"/>
  <c r="B44" i="7" s="1"/>
  <c r="AM62" i="7"/>
  <c r="AG63" i="7"/>
  <c r="AP63" i="7"/>
  <c r="AS7" i="7"/>
  <c r="AF64" i="7"/>
  <c r="AI8" i="7"/>
  <c r="AP66" i="7"/>
  <c r="AS10" i="7"/>
  <c r="N33" i="7"/>
  <c r="Q14" i="7"/>
  <c r="G71" i="7"/>
  <c r="G34" i="7"/>
  <c r="O72" i="7"/>
  <c r="O35" i="7"/>
  <c r="O54" i="7" s="1"/>
  <c r="W63" i="7"/>
  <c r="W26" i="7"/>
  <c r="F64" i="7"/>
  <c r="F27" i="7"/>
  <c r="I8" i="7"/>
  <c r="Y8" i="7"/>
  <c r="AQ8" i="7"/>
  <c r="AQ64" i="7" s="1"/>
  <c r="AP8" i="7"/>
  <c r="G66" i="7"/>
  <c r="G29" i="7"/>
  <c r="G48" i="7" s="1"/>
  <c r="AQ66" i="7"/>
  <c r="AB67" i="7"/>
  <c r="J68" i="7"/>
  <c r="J31" i="7"/>
  <c r="J50" i="7" s="1"/>
  <c r="M12" i="7"/>
  <c r="AI31" i="7"/>
  <c r="B33" i="7"/>
  <c r="B52" i="7" s="1"/>
  <c r="E14" i="7"/>
  <c r="E33" i="7" s="1"/>
  <c r="T368" i="6"/>
  <c r="AE17" i="7"/>
  <c r="AO17" i="7"/>
  <c r="C45" i="7"/>
  <c r="N26" i="7"/>
  <c r="N45" i="7" s="1"/>
  <c r="N63" i="7"/>
  <c r="Y7" i="7"/>
  <c r="AI7" i="7"/>
  <c r="W64" i="7"/>
  <c r="W27" i="7"/>
  <c r="B28" i="7"/>
  <c r="B47" i="7" s="1"/>
  <c r="E9" i="7"/>
  <c r="E28" i="7" s="1"/>
  <c r="R47" i="7"/>
  <c r="AI10" i="7"/>
  <c r="AK11" i="7"/>
  <c r="AL11" i="7"/>
  <c r="AA68" i="7"/>
  <c r="AD12" i="7"/>
  <c r="AI68" i="7" s="1"/>
  <c r="O69" i="7"/>
  <c r="O32" i="7"/>
  <c r="AG70" i="7"/>
  <c r="AF14" i="7"/>
  <c r="AK70" i="7" s="1"/>
  <c r="AB14" i="7"/>
  <c r="AB70" i="7" s="1"/>
  <c r="AA14" i="7"/>
  <c r="BN17" i="7"/>
  <c r="K61" i="7"/>
  <c r="K24" i="7"/>
  <c r="K43" i="7" s="1"/>
  <c r="K17" i="7"/>
  <c r="W61" i="7"/>
  <c r="W17" i="7"/>
  <c r="AP61" i="7"/>
  <c r="AS5" i="7"/>
  <c r="AB63" i="7"/>
  <c r="S65" i="7"/>
  <c r="S28" i="7"/>
  <c r="S47" i="7" s="1"/>
  <c r="AA9" i="7"/>
  <c r="AG9" i="7"/>
  <c r="AG65" i="7" s="1"/>
  <c r="AF9" i="7"/>
  <c r="AK65" i="7" s="1"/>
  <c r="V67" i="7"/>
  <c r="V30" i="7"/>
  <c r="V49" i="7" s="1"/>
  <c r="Y11" i="7"/>
  <c r="AD67" i="7" s="1"/>
  <c r="AQ11" i="7"/>
  <c r="AQ67" i="7" s="1"/>
  <c r="AP11" i="7"/>
  <c r="Z17" i="7"/>
  <c r="AH61" i="7"/>
  <c r="AH17" i="7"/>
  <c r="BD17" i="7"/>
  <c r="N62" i="7"/>
  <c r="N25" i="7"/>
  <c r="N44" i="7" s="1"/>
  <c r="W62" i="7"/>
  <c r="W25" i="7"/>
  <c r="W44" i="7" s="1"/>
  <c r="J63" i="7"/>
  <c r="M7" i="7"/>
  <c r="J26" i="7"/>
  <c r="J45" i="7" s="1"/>
  <c r="S63" i="7"/>
  <c r="G64" i="7"/>
  <c r="G27" i="7"/>
  <c r="AG8" i="7"/>
  <c r="AG64" i="7" s="1"/>
  <c r="C28" i="7"/>
  <c r="C47" i="7" s="1"/>
  <c r="V65" i="7"/>
  <c r="V28" i="7"/>
  <c r="AM65" i="7"/>
  <c r="I10" i="7"/>
  <c r="R66" i="7"/>
  <c r="U10" i="7"/>
  <c r="R29" i="7"/>
  <c r="R48" i="7" s="1"/>
  <c r="AR66" i="7"/>
  <c r="F67" i="7"/>
  <c r="F30" i="7"/>
  <c r="F49" i="7" s="1"/>
  <c r="O67" i="7"/>
  <c r="O30" i="7"/>
  <c r="AF11" i="7"/>
  <c r="B31" i="7"/>
  <c r="E12" i="7"/>
  <c r="E31" i="7" s="1"/>
  <c r="K68" i="7"/>
  <c r="AL12" i="7"/>
  <c r="O70" i="7"/>
  <c r="O33" i="7"/>
  <c r="O52" i="7" s="1"/>
  <c r="AN14" i="7"/>
  <c r="AQ15" i="7"/>
  <c r="AQ71" i="7" s="1"/>
  <c r="AB72" i="7"/>
  <c r="S363" i="6"/>
  <c r="R61" i="7"/>
  <c r="U5" i="7"/>
  <c r="R24" i="7"/>
  <c r="R43" i="7" s="1"/>
  <c r="R17" i="7"/>
  <c r="AA61" i="7"/>
  <c r="AR61" i="7"/>
  <c r="AR17" i="7"/>
  <c r="F62" i="7"/>
  <c r="F25" i="7"/>
  <c r="O62" i="7"/>
  <c r="O25" i="7"/>
  <c r="E7" i="7"/>
  <c r="E26" i="7" s="1"/>
  <c r="B26" i="7"/>
  <c r="B45" i="7" s="1"/>
  <c r="K63" i="7"/>
  <c r="AL63" i="7"/>
  <c r="N65" i="7"/>
  <c r="N28" i="7"/>
  <c r="N47" i="7" s="1"/>
  <c r="W65" i="7"/>
  <c r="W28" i="7"/>
  <c r="W47" i="7" s="1"/>
  <c r="J66" i="7"/>
  <c r="M10" i="7"/>
  <c r="J29" i="7"/>
  <c r="J48" i="7" s="1"/>
  <c r="S66" i="7"/>
  <c r="AB66" i="7"/>
  <c r="G67" i="7"/>
  <c r="AG11" i="7"/>
  <c r="AG67" i="7" s="1"/>
  <c r="C50" i="7"/>
  <c r="V68" i="7"/>
  <c r="V31" i="7"/>
  <c r="AM68" i="7"/>
  <c r="AK68" i="7"/>
  <c r="R69" i="7"/>
  <c r="U13" i="7"/>
  <c r="AA13" i="7"/>
  <c r="AR69" i="7"/>
  <c r="F70" i="7"/>
  <c r="F33" i="7"/>
  <c r="F52" i="7" s="1"/>
  <c r="AP70" i="7"/>
  <c r="AS14" i="7"/>
  <c r="K71" i="7"/>
  <c r="K34" i="7"/>
  <c r="AG71" i="7"/>
  <c r="AR71" i="7"/>
  <c r="S72" i="7"/>
  <c r="S35" i="7"/>
  <c r="N32" i="7"/>
  <c r="N51" i="7" s="1"/>
  <c r="O34" i="7"/>
  <c r="J61" i="7"/>
  <c r="M5" i="7"/>
  <c r="J24" i="7"/>
  <c r="J17" i="7"/>
  <c r="S61" i="7"/>
  <c r="S24" i="7"/>
  <c r="AB61" i="7"/>
  <c r="AB17" i="7"/>
  <c r="AJ17" i="7"/>
  <c r="AT17" i="7"/>
  <c r="F2" i="8" s="1"/>
  <c r="G62" i="7"/>
  <c r="G25" i="7"/>
  <c r="AP62" i="7"/>
  <c r="AS6" i="7"/>
  <c r="V63" i="7"/>
  <c r="V26" i="7"/>
  <c r="V45" i="7" s="1"/>
  <c r="AM63" i="7"/>
  <c r="AK63" i="7"/>
  <c r="R64" i="7"/>
  <c r="U8" i="7"/>
  <c r="AR64" i="7"/>
  <c r="F65" i="7"/>
  <c r="F28" i="7"/>
  <c r="F47" i="7" s="1"/>
  <c r="O65" i="7"/>
  <c r="O28" i="7"/>
  <c r="B29" i="7"/>
  <c r="E10" i="7"/>
  <c r="E29" i="7" s="1"/>
  <c r="E48" i="7" s="1"/>
  <c r="K66" i="7"/>
  <c r="K29" i="7"/>
  <c r="AL10" i="7"/>
  <c r="AL66" i="7" s="1"/>
  <c r="N68" i="7"/>
  <c r="N31" i="7"/>
  <c r="N50" i="7" s="1"/>
  <c r="W31" i="7"/>
  <c r="W68" i="7"/>
  <c r="J69" i="7"/>
  <c r="J32" i="7"/>
  <c r="J51" i="7" s="1"/>
  <c r="M13" i="7"/>
  <c r="S69" i="7"/>
  <c r="S32" i="7"/>
  <c r="S51" i="7" s="1"/>
  <c r="G33" i="7"/>
  <c r="G52" i="7" s="1"/>
  <c r="G70" i="7"/>
  <c r="AL70" i="7"/>
  <c r="W71" i="7"/>
  <c r="W34" i="7"/>
  <c r="AF71" i="7"/>
  <c r="S29" i="7"/>
  <c r="R32" i="7"/>
  <c r="R51" i="7" s="1"/>
  <c r="J64" i="7"/>
  <c r="S64" i="7"/>
  <c r="S27" i="7"/>
  <c r="S46" i="7" s="1"/>
  <c r="AB64" i="7"/>
  <c r="G65" i="7"/>
  <c r="G28" i="7"/>
  <c r="G47" i="7" s="1"/>
  <c r="AP65" i="7"/>
  <c r="AS9" i="7"/>
  <c r="V66" i="7"/>
  <c r="V29" i="7"/>
  <c r="AM66" i="7"/>
  <c r="AA67" i="7"/>
  <c r="AR67" i="7"/>
  <c r="F68" i="7"/>
  <c r="F31" i="7"/>
  <c r="O68" i="7"/>
  <c r="O31" i="7"/>
  <c r="AF68" i="7"/>
  <c r="K32" i="7"/>
  <c r="K69" i="7"/>
  <c r="AL69" i="7"/>
  <c r="C53" i="7"/>
  <c r="N71" i="7"/>
  <c r="N34" i="7"/>
  <c r="AI34" i="7"/>
  <c r="AK71" i="7"/>
  <c r="AN15" i="7"/>
  <c r="K72" i="7"/>
  <c r="K35" i="7"/>
  <c r="S17" i="7"/>
  <c r="J27" i="7"/>
  <c r="J46" i="7" s="1"/>
  <c r="R67" i="7"/>
  <c r="C24" i="7"/>
  <c r="C44" i="7" s="1"/>
  <c r="V24" i="7"/>
  <c r="V17" i="7"/>
  <c r="V61" i="7"/>
  <c r="AD5" i="7"/>
  <c r="AM61" i="7"/>
  <c r="AM17" i="7"/>
  <c r="BL17" i="7"/>
  <c r="AK5" i="7"/>
  <c r="U6" i="7"/>
  <c r="R62" i="7"/>
  <c r="AR62" i="7"/>
  <c r="F63" i="7"/>
  <c r="F26" i="7"/>
  <c r="F45" i="7" s="1"/>
  <c r="O63" i="7"/>
  <c r="O26" i="7"/>
  <c r="AF63" i="7"/>
  <c r="E8" i="7"/>
  <c r="E27" i="7" s="1"/>
  <c r="E46" i="7" s="1"/>
  <c r="K64" i="7"/>
  <c r="K27" i="7"/>
  <c r="AL8" i="7"/>
  <c r="AQ65" i="7"/>
  <c r="N66" i="7"/>
  <c r="N29" i="7"/>
  <c r="W66" i="7"/>
  <c r="W29" i="7"/>
  <c r="AN10" i="7"/>
  <c r="J67" i="7"/>
  <c r="M11" i="7"/>
  <c r="S67" i="7"/>
  <c r="S30" i="7"/>
  <c r="S49" i="7" s="1"/>
  <c r="G68" i="7"/>
  <c r="G31" i="7"/>
  <c r="AG68" i="7"/>
  <c r="AP68" i="7"/>
  <c r="AS12" i="7"/>
  <c r="C32" i="7"/>
  <c r="C51" i="7" s="1"/>
  <c r="V69" i="7"/>
  <c r="V32" i="7"/>
  <c r="V51" i="7" s="1"/>
  <c r="AK69" i="7"/>
  <c r="AP71" i="7"/>
  <c r="W72" i="7"/>
  <c r="W35" i="7"/>
  <c r="AF72" i="7"/>
  <c r="K26" i="7"/>
  <c r="K45" i="7" s="1"/>
  <c r="K31" i="7"/>
  <c r="K50" i="7" s="1"/>
  <c r="V64" i="7"/>
  <c r="V27" i="7"/>
  <c r="AK64" i="7"/>
  <c r="U9" i="7"/>
  <c r="R65" i="7"/>
  <c r="O66" i="7"/>
  <c r="O29" i="7"/>
  <c r="O48" i="7" s="1"/>
  <c r="AF66" i="7"/>
  <c r="B30" i="7"/>
  <c r="B49" i="7" s="1"/>
  <c r="E11" i="7"/>
  <c r="E30" i="7" s="1"/>
  <c r="E49" i="7" s="1"/>
  <c r="K67" i="7"/>
  <c r="K30" i="7"/>
  <c r="K49" i="7" s="1"/>
  <c r="Q12" i="7"/>
  <c r="AQ68" i="7"/>
  <c r="W69" i="7"/>
  <c r="W32" i="7"/>
  <c r="W51" i="7" s="1"/>
  <c r="AN13" i="7"/>
  <c r="K70" i="7"/>
  <c r="K33" i="7"/>
  <c r="K52" i="7" s="1"/>
  <c r="V70" i="7"/>
  <c r="V33" i="7"/>
  <c r="F71" i="7"/>
  <c r="F34" i="7"/>
  <c r="F53" i="7" s="1"/>
  <c r="AA71" i="7"/>
  <c r="AD15" i="7"/>
  <c r="AI72" i="7"/>
  <c r="AI35" i="7"/>
  <c r="AI54" i="7" s="1"/>
  <c r="AK72" i="7"/>
  <c r="AN16" i="7"/>
  <c r="AA17" i="7"/>
  <c r="R27" i="7"/>
  <c r="R46" i="7" s="1"/>
  <c r="G30" i="7"/>
  <c r="J70" i="7"/>
  <c r="J33" i="7"/>
  <c r="R70" i="7"/>
  <c r="R33" i="7"/>
  <c r="B34" i="7"/>
  <c r="J71" i="7"/>
  <c r="J34" i="7"/>
  <c r="R71" i="7"/>
  <c r="R34" i="7"/>
  <c r="R53" i="7" s="1"/>
  <c r="B35" i="7"/>
  <c r="B54" i="7" s="1"/>
  <c r="J35" i="7"/>
  <c r="J54" i="7" s="1"/>
  <c r="R72" i="7"/>
  <c r="R35" i="7"/>
  <c r="V72" i="7"/>
  <c r="V34" i="7"/>
  <c r="AC61" i="7"/>
  <c r="AC62" i="7"/>
  <c r="AC63" i="7"/>
  <c r="AC64" i="7"/>
  <c r="AC68" i="7"/>
  <c r="M14" i="7"/>
  <c r="U14" i="7"/>
  <c r="AC70" i="7"/>
  <c r="E15" i="7"/>
  <c r="E34" i="7" s="1"/>
  <c r="M15" i="7"/>
  <c r="U15" i="7"/>
  <c r="E16" i="7"/>
  <c r="E35" i="7" s="1"/>
  <c r="E54" i="7" s="1"/>
  <c r="M16" i="7"/>
  <c r="U16" i="7"/>
  <c r="AC72" i="7"/>
  <c r="AC17" i="7"/>
  <c r="AL71" i="7"/>
  <c r="N72" i="7"/>
  <c r="N35" i="7"/>
  <c r="N54" i="7" s="1"/>
  <c r="AL72" i="7"/>
  <c r="W53" i="7" l="1"/>
  <c r="W48" i="7"/>
  <c r="V48" i="7"/>
  <c r="W50" i="7"/>
  <c r="Q61" i="7"/>
  <c r="Q24" i="7"/>
  <c r="U67" i="7"/>
  <c r="U30" i="7"/>
  <c r="U68" i="7"/>
  <c r="U31" i="7"/>
  <c r="U25" i="7"/>
  <c r="U62" i="7"/>
  <c r="X65" i="7"/>
  <c r="X28" i="7"/>
  <c r="Y9" i="7"/>
  <c r="R53" i="6"/>
  <c r="T53" i="6"/>
  <c r="S53" i="6"/>
  <c r="T229" i="6"/>
  <c r="S229" i="6"/>
  <c r="H62" i="7"/>
  <c r="H25" i="7"/>
  <c r="L71" i="7"/>
  <c r="L34" i="7"/>
  <c r="F35" i="7"/>
  <c r="F54" i="7" s="1"/>
  <c r="F72" i="7"/>
  <c r="I16" i="7"/>
  <c r="V53" i="7"/>
  <c r="V54" i="7"/>
  <c r="G49" i="7"/>
  <c r="AN69" i="7"/>
  <c r="AN32" i="7"/>
  <c r="V46" i="7"/>
  <c r="G50" i="7"/>
  <c r="I6" i="7"/>
  <c r="V43" i="7"/>
  <c r="K51" i="7"/>
  <c r="S48" i="7"/>
  <c r="AS62" i="7"/>
  <c r="AS25" i="7"/>
  <c r="S43" i="7"/>
  <c r="S54" i="7"/>
  <c r="AB43" i="7"/>
  <c r="V50" i="7"/>
  <c r="M66" i="7"/>
  <c r="M29" i="7"/>
  <c r="AN33" i="7"/>
  <c r="AN52" i="7" s="1"/>
  <c r="B50" i="7"/>
  <c r="U29" i="7"/>
  <c r="C52" i="7"/>
  <c r="AS66" i="7"/>
  <c r="AS29" i="7"/>
  <c r="R49" i="7"/>
  <c r="AQ17" i="7"/>
  <c r="G51" i="7"/>
  <c r="AD49" i="7"/>
  <c r="AS69" i="7"/>
  <c r="AS32" i="7"/>
  <c r="G24" i="7"/>
  <c r="G43" i="7" s="1"/>
  <c r="G45" i="7"/>
  <c r="S277" i="6"/>
  <c r="T277" i="6"/>
  <c r="S221" i="6"/>
  <c r="T221" i="6"/>
  <c r="S124" i="6"/>
  <c r="T124" i="6"/>
  <c r="O73" i="7"/>
  <c r="O36" i="7"/>
  <c r="T155" i="6"/>
  <c r="S155" i="6"/>
  <c r="T71" i="7"/>
  <c r="T34" i="7"/>
  <c r="T66" i="7"/>
  <c r="T29" i="7"/>
  <c r="Y6" i="9"/>
  <c r="H64" i="7"/>
  <c r="H27" i="7"/>
  <c r="H68" i="7"/>
  <c r="H31" i="7"/>
  <c r="H50" i="7" s="1"/>
  <c r="I12" i="7"/>
  <c r="P26" i="7"/>
  <c r="P45" i="7" s="1"/>
  <c r="P63" i="7"/>
  <c r="Q7" i="7"/>
  <c r="L63" i="7"/>
  <c r="L26" i="7"/>
  <c r="H17" i="7"/>
  <c r="H61" i="7"/>
  <c r="H24" i="7"/>
  <c r="H43" i="7" s="1"/>
  <c r="L6" i="9"/>
  <c r="L15" i="9"/>
  <c r="P70" i="7"/>
  <c r="P33" i="7"/>
  <c r="R15" i="9"/>
  <c r="F12" i="9"/>
  <c r="AD34" i="7"/>
  <c r="AS15" i="7"/>
  <c r="V73" i="7"/>
  <c r="V36" i="7"/>
  <c r="AN71" i="7"/>
  <c r="AN34" i="7"/>
  <c r="AN53" i="7" s="1"/>
  <c r="E50" i="7"/>
  <c r="AP67" i="7"/>
  <c r="AS11" i="7"/>
  <c r="K73" i="7"/>
  <c r="K36" i="7"/>
  <c r="AI66" i="7"/>
  <c r="AI29" i="7"/>
  <c r="W45" i="7"/>
  <c r="N52" i="7"/>
  <c r="X71" i="7"/>
  <c r="X34" i="7"/>
  <c r="Y15" i="7"/>
  <c r="AF62" i="7"/>
  <c r="AI6" i="7"/>
  <c r="AD63" i="7"/>
  <c r="AD26" i="7"/>
  <c r="S354" i="6"/>
  <c r="T354" i="6"/>
  <c r="B36" i="7"/>
  <c r="I26" i="7"/>
  <c r="I63" i="7"/>
  <c r="P71" i="7"/>
  <c r="P34" i="7"/>
  <c r="P53" i="7" s="1"/>
  <c r="H65" i="7"/>
  <c r="H28" i="7"/>
  <c r="H47" i="7" s="1"/>
  <c r="D44" i="7"/>
  <c r="U34" i="7"/>
  <c r="U71" i="7"/>
  <c r="J53" i="7"/>
  <c r="Q15" i="7"/>
  <c r="N48" i="7"/>
  <c r="O45" i="7"/>
  <c r="AK61" i="7"/>
  <c r="AK17" i="7"/>
  <c r="AN5" i="7"/>
  <c r="E13" i="7"/>
  <c r="E32" i="7" s="1"/>
  <c r="E51" i="7" s="1"/>
  <c r="M32" i="7"/>
  <c r="K48" i="7"/>
  <c r="E45" i="7"/>
  <c r="R73" i="7"/>
  <c r="U17" i="7"/>
  <c r="R36" i="7"/>
  <c r="R37" i="7" s="1"/>
  <c r="AF67" i="7"/>
  <c r="AI11" i="7"/>
  <c r="G46" i="7"/>
  <c r="Y67" i="7"/>
  <c r="Y30" i="7"/>
  <c r="O51" i="7"/>
  <c r="E47" i="7"/>
  <c r="AP64" i="7"/>
  <c r="AS8" i="7"/>
  <c r="E6" i="7"/>
  <c r="E25" i="7" s="1"/>
  <c r="AD35" i="7"/>
  <c r="B46" i="7"/>
  <c r="AA62" i="7"/>
  <c r="AD6" i="7"/>
  <c r="J44" i="7"/>
  <c r="G73" i="7"/>
  <c r="G36" i="7"/>
  <c r="G37" i="7" s="1"/>
  <c r="W49" i="7"/>
  <c r="E24" i="7"/>
  <c r="E17" i="7"/>
  <c r="E36" i="7" s="1"/>
  <c r="R44" i="7"/>
  <c r="T338" i="6"/>
  <c r="S338" i="6"/>
  <c r="T26" i="6"/>
  <c r="S26" i="6"/>
  <c r="R26" i="6"/>
  <c r="E370" i="4"/>
  <c r="S69" i="6"/>
  <c r="R69" i="6"/>
  <c r="T69" i="6"/>
  <c r="M12" i="9"/>
  <c r="X7" i="9"/>
  <c r="R7" i="9"/>
  <c r="M5" i="9"/>
  <c r="G9" i="9"/>
  <c r="L69" i="7"/>
  <c r="L32" i="7"/>
  <c r="G54" i="7"/>
  <c r="F7" i="9"/>
  <c r="L9" i="9"/>
  <c r="P69" i="7"/>
  <c r="P32" i="7"/>
  <c r="D48" i="7"/>
  <c r="AA43" i="7"/>
  <c r="R54" i="7"/>
  <c r="AA73" i="7"/>
  <c r="AA36" i="7"/>
  <c r="AD17" i="7"/>
  <c r="AI71" i="7"/>
  <c r="U64" i="7"/>
  <c r="U27" i="7"/>
  <c r="AP17" i="7"/>
  <c r="M68" i="7"/>
  <c r="M31" i="7"/>
  <c r="M50" i="7" s="1"/>
  <c r="AI64" i="7"/>
  <c r="AI27" i="7"/>
  <c r="AD64" i="7"/>
  <c r="AD27" i="7"/>
  <c r="AD46" i="7" s="1"/>
  <c r="S50" i="7"/>
  <c r="S319" i="6"/>
  <c r="T319" i="6"/>
  <c r="AD29" i="7"/>
  <c r="T67" i="7"/>
  <c r="T30" i="7"/>
  <c r="T49" i="7" s="1"/>
  <c r="L64" i="7"/>
  <c r="L27" i="7"/>
  <c r="L46" i="7" s="1"/>
  <c r="P61" i="7"/>
  <c r="P17" i="7"/>
  <c r="P24" i="7"/>
  <c r="P43" i="7" s="1"/>
  <c r="H69" i="7"/>
  <c r="H32" i="7"/>
  <c r="T99" i="6"/>
  <c r="S99" i="6"/>
  <c r="Z31" i="6"/>
  <c r="R99" i="6"/>
  <c r="L65" i="7"/>
  <c r="L28" i="7"/>
  <c r="L47" i="7" s="1"/>
  <c r="D51" i="7"/>
  <c r="AC36" i="7"/>
  <c r="E53" i="7"/>
  <c r="AC65" i="7"/>
  <c r="B53" i="7"/>
  <c r="AN72" i="7"/>
  <c r="AN35" i="7"/>
  <c r="AN54" i="7" s="1"/>
  <c r="AM73" i="7"/>
  <c r="AM36" i="7"/>
  <c r="AM37" i="7" s="1"/>
  <c r="N53" i="7"/>
  <c r="O50" i="7"/>
  <c r="J43" i="7"/>
  <c r="AA69" i="7"/>
  <c r="AD13" i="7"/>
  <c r="U61" i="7"/>
  <c r="U24" i="7"/>
  <c r="AS24" i="7"/>
  <c r="AS43" i="7" s="1"/>
  <c r="AD31" i="7"/>
  <c r="AD50" i="7" s="1"/>
  <c r="W46" i="7"/>
  <c r="Y64" i="7"/>
  <c r="Y27" i="7"/>
  <c r="I61" i="7"/>
  <c r="I24" i="7"/>
  <c r="I43" i="7" s="1"/>
  <c r="V44" i="7"/>
  <c r="X70" i="7"/>
  <c r="X33" i="7"/>
  <c r="Q27" i="7"/>
  <c r="T256" i="6"/>
  <c r="S256" i="6"/>
  <c r="S347" i="6"/>
  <c r="T347" i="6"/>
  <c r="AN65" i="7"/>
  <c r="AN28" i="7"/>
  <c r="S365" i="6"/>
  <c r="T365" i="6"/>
  <c r="X72" i="7"/>
  <c r="X35" i="7"/>
  <c r="Y16" i="7"/>
  <c r="N43" i="7"/>
  <c r="T193" i="6"/>
  <c r="S193" i="6"/>
  <c r="S186" i="6"/>
  <c r="T186" i="6"/>
  <c r="E369" i="6"/>
  <c r="T123" i="6"/>
  <c r="S123" i="6"/>
  <c r="T72" i="7"/>
  <c r="T35" i="7"/>
  <c r="X63" i="7"/>
  <c r="X26" i="7"/>
  <c r="X45" i="7" s="1"/>
  <c r="T25" i="7"/>
  <c r="T44" i="7" s="1"/>
  <c r="T62" i="7"/>
  <c r="T61" i="7"/>
  <c r="T24" i="7"/>
  <c r="T17" i="7"/>
  <c r="P68" i="7"/>
  <c r="P31" i="7"/>
  <c r="X5" i="9"/>
  <c r="AC5" i="9" s="1"/>
  <c r="L13" i="9"/>
  <c r="X64" i="7"/>
  <c r="X27" i="7"/>
  <c r="D45" i="7"/>
  <c r="X13" i="9"/>
  <c r="F10" i="9"/>
  <c r="D24" i="7"/>
  <c r="D17" i="7"/>
  <c r="D36" i="7" s="1"/>
  <c r="M34" i="7"/>
  <c r="G44" i="7"/>
  <c r="O44" i="7"/>
  <c r="O49" i="7"/>
  <c r="Y62" i="7"/>
  <c r="Y25" i="7"/>
  <c r="X66" i="7"/>
  <c r="X29" i="7"/>
  <c r="X48" i="7" s="1"/>
  <c r="Y10" i="7"/>
  <c r="AD66" i="7" s="1"/>
  <c r="T68" i="7"/>
  <c r="T31" i="7"/>
  <c r="T50" i="7" s="1"/>
  <c r="X44" i="7"/>
  <c r="R52" i="7"/>
  <c r="V52" i="7"/>
  <c r="Q68" i="7"/>
  <c r="Q31" i="7"/>
  <c r="M30" i="7"/>
  <c r="M49" i="7" s="1"/>
  <c r="AL64" i="7"/>
  <c r="AN8" i="7"/>
  <c r="S73" i="7"/>
  <c r="S36" i="7"/>
  <c r="S37" i="7" s="1"/>
  <c r="B48" i="7"/>
  <c r="M61" i="7"/>
  <c r="M24" i="7"/>
  <c r="K53" i="7"/>
  <c r="U32" i="7"/>
  <c r="Q13" i="7"/>
  <c r="AH73" i="7"/>
  <c r="AH36" i="7"/>
  <c r="AF65" i="7"/>
  <c r="AI9" i="7"/>
  <c r="AA70" i="7"/>
  <c r="AD14" i="7"/>
  <c r="I27" i="7"/>
  <c r="I64" i="7"/>
  <c r="G53" i="7"/>
  <c r="AS63" i="7"/>
  <c r="AS26" i="7"/>
  <c r="AS45" i="7" s="1"/>
  <c r="F17" i="7"/>
  <c r="AL17" i="7"/>
  <c r="M9" i="7"/>
  <c r="W43" i="7"/>
  <c r="AF61" i="7"/>
  <c r="AF17" i="7"/>
  <c r="AI5" i="7"/>
  <c r="N46" i="7"/>
  <c r="X68" i="7"/>
  <c r="Y12" i="7"/>
  <c r="X31" i="7"/>
  <c r="T263" i="6"/>
  <c r="S263" i="6"/>
  <c r="S312" i="6"/>
  <c r="T312" i="6"/>
  <c r="T287" i="6"/>
  <c r="S287" i="6"/>
  <c r="Z26" i="6"/>
  <c r="T94" i="6"/>
  <c r="S94" i="6"/>
  <c r="R94" i="6"/>
  <c r="T151" i="6"/>
  <c r="S151" i="6"/>
  <c r="X17" i="7"/>
  <c r="X24" i="7"/>
  <c r="X61" i="7"/>
  <c r="Y5" i="7"/>
  <c r="T64" i="7"/>
  <c r="T27" i="7"/>
  <c r="T46" i="7" s="1"/>
  <c r="E370" i="5"/>
  <c r="P72" i="7"/>
  <c r="P35" i="7"/>
  <c r="P54" i="7" s="1"/>
  <c r="Q16" i="7"/>
  <c r="L62" i="7"/>
  <c r="L25" i="7"/>
  <c r="L61" i="7"/>
  <c r="L24" i="7"/>
  <c r="L43" i="7" s="1"/>
  <c r="L17" i="7"/>
  <c r="Y9" i="9"/>
  <c r="H72" i="7"/>
  <c r="H35" i="7"/>
  <c r="L66" i="7"/>
  <c r="L29" i="7"/>
  <c r="P66" i="7"/>
  <c r="P29" i="7"/>
  <c r="P48" i="7" s="1"/>
  <c r="Q10" i="7"/>
  <c r="H67" i="7"/>
  <c r="H30" i="7"/>
  <c r="I11" i="7"/>
  <c r="H66" i="7"/>
  <c r="H29" i="7"/>
  <c r="H48" i="7" s="1"/>
  <c r="L67" i="7"/>
  <c r="L30" i="7"/>
  <c r="L49" i="7" s="1"/>
  <c r="E369" i="1"/>
  <c r="E369" i="3"/>
  <c r="D52" i="7"/>
  <c r="H63" i="7"/>
  <c r="H26" i="7"/>
  <c r="H45" i="7" s="1"/>
  <c r="G16" i="9"/>
  <c r="D16" i="9" s="1"/>
  <c r="Y2" i="9"/>
  <c r="AE16" i="9" s="1"/>
  <c r="J73" i="7"/>
  <c r="J36" i="7"/>
  <c r="I66" i="7"/>
  <c r="I29" i="7"/>
  <c r="S52" i="7"/>
  <c r="M25" i="7"/>
  <c r="M44" i="7" s="1"/>
  <c r="M62" i="7"/>
  <c r="T308" i="6"/>
  <c r="S308" i="6"/>
  <c r="N73" i="7"/>
  <c r="N36" i="7"/>
  <c r="U72" i="7"/>
  <c r="U35" i="7"/>
  <c r="U70" i="7"/>
  <c r="U33" i="7"/>
  <c r="J72" i="7"/>
  <c r="U28" i="7"/>
  <c r="W54" i="7"/>
  <c r="AG43" i="7"/>
  <c r="AS31" i="7"/>
  <c r="AS68" i="7"/>
  <c r="K46" i="7"/>
  <c r="AD24" i="7"/>
  <c r="K54" i="7"/>
  <c r="F50" i="7"/>
  <c r="C48" i="7"/>
  <c r="M8" i="7"/>
  <c r="Q64" i="7" s="1"/>
  <c r="O47" i="7"/>
  <c r="AL68" i="7"/>
  <c r="AN12" i="7"/>
  <c r="V47" i="7"/>
  <c r="M63" i="7"/>
  <c r="M26" i="7"/>
  <c r="W73" i="7"/>
  <c r="W36" i="7"/>
  <c r="W37" i="7" s="1"/>
  <c r="AL67" i="7"/>
  <c r="AI63" i="7"/>
  <c r="AI26" i="7"/>
  <c r="B51" i="7"/>
  <c r="F46" i="7"/>
  <c r="Q67" i="7"/>
  <c r="Q30" i="7"/>
  <c r="AN62" i="7"/>
  <c r="AN25" i="7"/>
  <c r="J47" i="7"/>
  <c r="U63" i="7"/>
  <c r="U26" i="7"/>
  <c r="K44" i="7"/>
  <c r="AI69" i="7"/>
  <c r="AI32" i="7"/>
  <c r="AI51" i="7" s="1"/>
  <c r="Y14" i="7"/>
  <c r="I13" i="7"/>
  <c r="S44" i="7"/>
  <c r="X67" i="7"/>
  <c r="X30" i="7"/>
  <c r="X69" i="7"/>
  <c r="X32" i="7"/>
  <c r="Y13" i="7"/>
  <c r="T36" i="6"/>
  <c r="S36" i="6"/>
  <c r="R36" i="6"/>
  <c r="T65" i="7"/>
  <c r="T28" i="7"/>
  <c r="T165" i="6"/>
  <c r="S165" i="6"/>
  <c r="T70" i="7"/>
  <c r="T33" i="7"/>
  <c r="X16" i="9"/>
  <c r="T63" i="7"/>
  <c r="T26" i="7"/>
  <c r="L68" i="7"/>
  <c r="L31" i="7"/>
  <c r="L50" i="7" s="1"/>
  <c r="P67" i="7"/>
  <c r="P30" i="7"/>
  <c r="P49" i="7" s="1"/>
  <c r="L16" i="9"/>
  <c r="R8" i="9"/>
  <c r="X10" i="9"/>
  <c r="M10" i="9"/>
  <c r="R11" i="9"/>
  <c r="T40" i="6"/>
  <c r="S40" i="6"/>
  <c r="R40" i="6"/>
  <c r="R5" i="9"/>
  <c r="F14" i="9"/>
  <c r="F15" i="9"/>
  <c r="D46" i="7"/>
  <c r="L7" i="9"/>
  <c r="F8" i="9"/>
  <c r="T5" i="6"/>
  <c r="S5" i="6"/>
  <c r="R5" i="6"/>
  <c r="M72" i="7"/>
  <c r="M35" i="7"/>
  <c r="M54" i="7" s="1"/>
  <c r="M33" i="7"/>
  <c r="M52" i="7" s="1"/>
  <c r="J52" i="7"/>
  <c r="I9" i="7"/>
  <c r="AN66" i="7"/>
  <c r="AN29" i="7"/>
  <c r="AS65" i="7"/>
  <c r="AS28" i="7"/>
  <c r="AB36" i="7"/>
  <c r="AB73" i="7"/>
  <c r="O53" i="7"/>
  <c r="AS70" i="7"/>
  <c r="AS33" i="7"/>
  <c r="AS52" i="7" s="1"/>
  <c r="AR73" i="7"/>
  <c r="AR36" i="7"/>
  <c r="AR37" i="7" s="1"/>
  <c r="AA65" i="7"/>
  <c r="AD9" i="7"/>
  <c r="AF70" i="7"/>
  <c r="AI14" i="7"/>
  <c r="AN70" i="7" s="1"/>
  <c r="AK67" i="7"/>
  <c r="AN11" i="7"/>
  <c r="Y63" i="7"/>
  <c r="Y26" i="7"/>
  <c r="E52" i="7"/>
  <c r="Q33" i="7"/>
  <c r="Q70" i="7"/>
  <c r="F24" i="7"/>
  <c r="F43" i="7" s="1"/>
  <c r="AK62" i="7"/>
  <c r="J49" i="7"/>
  <c r="AF69" i="7"/>
  <c r="W52" i="7"/>
  <c r="AG17" i="7"/>
  <c r="AP72" i="7"/>
  <c r="AS16" i="7"/>
  <c r="F51" i="7"/>
  <c r="F48" i="7"/>
  <c r="S88" i="6"/>
  <c r="R88" i="6"/>
  <c r="Z20" i="6"/>
  <c r="T88" i="6"/>
  <c r="T245" i="6"/>
  <c r="S245" i="6"/>
  <c r="T69" i="7"/>
  <c r="T32" i="7"/>
  <c r="T51" i="7" s="1"/>
  <c r="P65" i="7"/>
  <c r="Q9" i="7"/>
  <c r="U65" i="7" s="1"/>
  <c r="P28" i="7"/>
  <c r="M14" i="9"/>
  <c r="H70" i="7"/>
  <c r="H33" i="7"/>
  <c r="H52" i="7" s="1"/>
  <c r="I14" i="7"/>
  <c r="L70" i="7"/>
  <c r="L33" i="7"/>
  <c r="L52" i="7" s="1"/>
  <c r="P64" i="7"/>
  <c r="P27" i="7"/>
  <c r="M11" i="9"/>
  <c r="L72" i="7"/>
  <c r="L35" i="7"/>
  <c r="L54" i="7" s="1"/>
  <c r="R9" i="9"/>
  <c r="H71" i="7"/>
  <c r="H34" i="7"/>
  <c r="I15" i="7"/>
  <c r="P62" i="7"/>
  <c r="P25" i="7"/>
  <c r="Q6" i="7"/>
  <c r="X49" i="7" l="1"/>
  <c r="X50" i="7"/>
  <c r="X52" i="7"/>
  <c r="AC6" i="9"/>
  <c r="AD5" i="9"/>
  <c r="AE5" i="9"/>
  <c r="AF73" i="7"/>
  <c r="AF36" i="7"/>
  <c r="AF37" i="7" s="1"/>
  <c r="AI17" i="7"/>
  <c r="Y71" i="7"/>
  <c r="Y34" i="7"/>
  <c r="I70" i="7"/>
  <c r="I33" i="7"/>
  <c r="I65" i="7"/>
  <c r="I28" i="7"/>
  <c r="I47" i="7" s="1"/>
  <c r="T52" i="7"/>
  <c r="I69" i="7"/>
  <c r="I32" i="7"/>
  <c r="Q69" i="7"/>
  <c r="Q32" i="7"/>
  <c r="Q51" i="7" s="1"/>
  <c r="AZ25" i="7"/>
  <c r="Z25" i="7"/>
  <c r="AD32" i="7"/>
  <c r="AD51" i="7" s="1"/>
  <c r="AD69" i="7"/>
  <c r="P73" i="7"/>
  <c r="P36" i="7"/>
  <c r="P37" i="7" s="1"/>
  <c r="L51" i="7"/>
  <c r="AD62" i="7"/>
  <c r="AD25" i="7"/>
  <c r="AD44" i="7" s="1"/>
  <c r="U73" i="7"/>
  <c r="U36" i="7"/>
  <c r="AN61" i="7"/>
  <c r="AN24" i="7"/>
  <c r="AN43" i="7" s="1"/>
  <c r="U53" i="7"/>
  <c r="AY34" i="7"/>
  <c r="X53" i="7"/>
  <c r="AS67" i="7"/>
  <c r="AS30" i="7"/>
  <c r="AS49" i="7" s="1"/>
  <c r="I68" i="7"/>
  <c r="I31" i="7"/>
  <c r="I50" i="7" s="1"/>
  <c r="T53" i="7"/>
  <c r="U48" i="7"/>
  <c r="AY29" i="7"/>
  <c r="I62" i="7"/>
  <c r="I25" i="7"/>
  <c r="I44" i="7" s="1"/>
  <c r="I72" i="7"/>
  <c r="I35" i="7"/>
  <c r="I54" i="7" s="1"/>
  <c r="AY25" i="7"/>
  <c r="U44" i="7"/>
  <c r="F44" i="7"/>
  <c r="P50" i="7"/>
  <c r="AN47" i="7"/>
  <c r="AN45" i="7"/>
  <c r="L48" i="7"/>
  <c r="L44" i="7"/>
  <c r="Y61" i="7"/>
  <c r="Y17" i="7"/>
  <c r="AD18" i="7" s="1"/>
  <c r="Y24" i="7"/>
  <c r="Y44" i="7" s="1"/>
  <c r="M65" i="7"/>
  <c r="M28" i="7"/>
  <c r="AD70" i="7"/>
  <c r="AD33" i="7"/>
  <c r="AD52" i="7" s="1"/>
  <c r="AY32" i="7"/>
  <c r="U51" i="7"/>
  <c r="AN64" i="7"/>
  <c r="AN27" i="7"/>
  <c r="AN46" i="7" s="1"/>
  <c r="T54" i="7"/>
  <c r="AC43" i="7"/>
  <c r="U46" i="7"/>
  <c r="AY27" i="7"/>
  <c r="Z30" i="7"/>
  <c r="AZ30" i="7"/>
  <c r="H73" i="7"/>
  <c r="H36" i="7"/>
  <c r="H37" i="7" s="1"/>
  <c r="AQ73" i="7"/>
  <c r="AQ36" i="7"/>
  <c r="L73" i="7"/>
  <c r="L36" i="7"/>
  <c r="L37" i="7" s="1"/>
  <c r="Y46" i="7"/>
  <c r="AZ27" i="7"/>
  <c r="Z27" i="7"/>
  <c r="AS50" i="7"/>
  <c r="P44" i="7"/>
  <c r="AB37" i="7"/>
  <c r="M70" i="7"/>
  <c r="T45" i="7"/>
  <c r="X51" i="7"/>
  <c r="M45" i="7"/>
  <c r="Q17" i="7"/>
  <c r="U18" i="7" s="1"/>
  <c r="Y68" i="7"/>
  <c r="Y31" i="7"/>
  <c r="AL36" i="7"/>
  <c r="AL37" i="7" s="1"/>
  <c r="AL73" i="7"/>
  <c r="U69" i="7"/>
  <c r="T73" i="7"/>
  <c r="T36" i="7"/>
  <c r="AD68" i="7"/>
  <c r="P51" i="7"/>
  <c r="AE2" i="9"/>
  <c r="AD54" i="7"/>
  <c r="AD45" i="7"/>
  <c r="L45" i="7"/>
  <c r="H46" i="7"/>
  <c r="AS44" i="7"/>
  <c r="AN51" i="7"/>
  <c r="L53" i="7"/>
  <c r="AY30" i="7"/>
  <c r="U49" i="7"/>
  <c r="U52" i="7"/>
  <c r="AY33" i="7"/>
  <c r="Q66" i="7"/>
  <c r="Q29" i="7"/>
  <c r="AS71" i="7"/>
  <c r="AS34" i="7"/>
  <c r="AS53" i="7" s="1"/>
  <c r="AK36" i="7"/>
  <c r="AK37" i="7" s="1"/>
  <c r="AN17" i="7"/>
  <c r="AK73" i="7"/>
  <c r="U66" i="7"/>
  <c r="Q62" i="7"/>
  <c r="Q25" i="7"/>
  <c r="Q44" i="7" s="1"/>
  <c r="AS35" i="7"/>
  <c r="AS54" i="7" s="1"/>
  <c r="AS72" i="7"/>
  <c r="AD65" i="7"/>
  <c r="AD28" i="7"/>
  <c r="AD47" i="7" s="1"/>
  <c r="P46" i="7"/>
  <c r="P47" i="7"/>
  <c r="AG73" i="7"/>
  <c r="AG36" i="7"/>
  <c r="AG37" i="7" s="1"/>
  <c r="N37" i="7"/>
  <c r="I48" i="7"/>
  <c r="I67" i="7"/>
  <c r="I30" i="7"/>
  <c r="I49" i="7" s="1"/>
  <c r="H54" i="7"/>
  <c r="Q72" i="7"/>
  <c r="Q35" i="7"/>
  <c r="U43" i="7" s="1"/>
  <c r="X43" i="7"/>
  <c r="F73" i="7"/>
  <c r="F36" i="7"/>
  <c r="F37" i="7" s="1"/>
  <c r="AI65" i="7"/>
  <c r="AI28" i="7"/>
  <c r="AI47" i="7" s="1"/>
  <c r="X46" i="7"/>
  <c r="T43" i="7"/>
  <c r="Y35" i="7"/>
  <c r="Y72" i="7"/>
  <c r="I17" i="7"/>
  <c r="AC37" i="7"/>
  <c r="AD72" i="7"/>
  <c r="M51" i="7"/>
  <c r="AI48" i="7"/>
  <c r="P52" i="7"/>
  <c r="O37" i="7"/>
  <c r="AS48" i="7"/>
  <c r="Y65" i="7"/>
  <c r="Y28" i="7"/>
  <c r="I45" i="7"/>
  <c r="AI33" i="7"/>
  <c r="AI70" i="7"/>
  <c r="U54" i="7"/>
  <c r="AY35" i="7"/>
  <c r="AD71" i="7"/>
  <c r="AY31" i="7"/>
  <c r="U50" i="7"/>
  <c r="Q49" i="7"/>
  <c r="Q52" i="7"/>
  <c r="I71" i="7"/>
  <c r="I34" i="7"/>
  <c r="I53" i="7" s="1"/>
  <c r="Q65" i="7"/>
  <c r="Q28" i="7"/>
  <c r="Q47" i="7" s="1"/>
  <c r="AZ26" i="7"/>
  <c r="Y45" i="7"/>
  <c r="Z26" i="7"/>
  <c r="T47" i="7"/>
  <c r="AY26" i="7"/>
  <c r="U45" i="7"/>
  <c r="AD43" i="7"/>
  <c r="AY28" i="7"/>
  <c r="U47" i="7"/>
  <c r="H49" i="7"/>
  <c r="X73" i="7"/>
  <c r="X36" i="7"/>
  <c r="M43" i="7"/>
  <c r="M67" i="7"/>
  <c r="Y66" i="7"/>
  <c r="Y29" i="7"/>
  <c r="Y49" i="7" s="1"/>
  <c r="M71" i="7"/>
  <c r="X54" i="7"/>
  <c r="AH43" i="7"/>
  <c r="AS61" i="7"/>
  <c r="AC73" i="7"/>
  <c r="H51" i="7"/>
  <c r="AI46" i="7"/>
  <c r="AD73" i="7"/>
  <c r="AD36" i="7"/>
  <c r="E44" i="7"/>
  <c r="AI67" i="7"/>
  <c r="AI30" i="7"/>
  <c r="M69" i="7"/>
  <c r="Q71" i="7"/>
  <c r="Q34" i="7"/>
  <c r="Q53" i="7" s="1"/>
  <c r="AI62" i="7"/>
  <c r="AI25" i="7"/>
  <c r="V37" i="7"/>
  <c r="Q63" i="7"/>
  <c r="Q26" i="7"/>
  <c r="Q45" i="7" s="1"/>
  <c r="H44" i="7"/>
  <c r="X47" i="7"/>
  <c r="Q43" i="7"/>
  <c r="AN30" i="7"/>
  <c r="AN49" i="7" s="1"/>
  <c r="AN67" i="7"/>
  <c r="Y70" i="7"/>
  <c r="Y33" i="7"/>
  <c r="M64" i="7"/>
  <c r="M27" i="7"/>
  <c r="M46" i="7" s="1"/>
  <c r="I46" i="7"/>
  <c r="AP73" i="7"/>
  <c r="AP36" i="7"/>
  <c r="AP37" i="7" s="1"/>
  <c r="AS17" i="7"/>
  <c r="Y69" i="7"/>
  <c r="Y32" i="7"/>
  <c r="H53" i="7"/>
  <c r="AN48" i="7"/>
  <c r="AI45" i="7"/>
  <c r="AN68" i="7"/>
  <c r="AN31" i="7"/>
  <c r="AN50" i="7" s="1"/>
  <c r="AD61" i="7"/>
  <c r="M17" i="7"/>
  <c r="AI24" i="7"/>
  <c r="AI43" i="7" s="1"/>
  <c r="AI61" i="7"/>
  <c r="Q50" i="7"/>
  <c r="M53" i="7"/>
  <c r="AY24" i="7"/>
  <c r="AD48" i="7"/>
  <c r="AA37" i="7"/>
  <c r="AS64" i="7"/>
  <c r="AS27" i="7"/>
  <c r="AS46" i="7" s="1"/>
  <c r="K37" i="7"/>
  <c r="T48" i="7"/>
  <c r="AS51" i="7"/>
  <c r="AI49" i="7" l="1"/>
  <c r="AI50" i="7"/>
  <c r="AN44" i="7"/>
  <c r="Y53" i="7"/>
  <c r="Z34" i="7"/>
  <c r="AZ34" i="7"/>
  <c r="AC7" i="9"/>
  <c r="AD6" i="9"/>
  <c r="AS73" i="7"/>
  <c r="AS36" i="7"/>
  <c r="AS18" i="7"/>
  <c r="AD53" i="7"/>
  <c r="I51" i="7"/>
  <c r="AI44" i="7"/>
  <c r="AD38" i="7"/>
  <c r="AD37" i="7"/>
  <c r="J37" i="7"/>
  <c r="AN73" i="7"/>
  <c r="AN18" i="7"/>
  <c r="AN36" i="7"/>
  <c r="AQ37" i="7"/>
  <c r="U38" i="7"/>
  <c r="Q46" i="7"/>
  <c r="Y51" i="7"/>
  <c r="AZ32" i="7"/>
  <c r="Z32" i="7"/>
  <c r="Y47" i="7"/>
  <c r="AZ28" i="7"/>
  <c r="Z28" i="7"/>
  <c r="Y50" i="7"/>
  <c r="Z31" i="7"/>
  <c r="AZ31" i="7"/>
  <c r="M47" i="7"/>
  <c r="AI73" i="7"/>
  <c r="AI36" i="7"/>
  <c r="AI18" i="7"/>
  <c r="Y48" i="7"/>
  <c r="AZ29" i="7"/>
  <c r="Z29" i="7"/>
  <c r="I73" i="7"/>
  <c r="I36" i="7"/>
  <c r="I37" i="7" s="1"/>
  <c r="I18" i="7"/>
  <c r="M36" i="7"/>
  <c r="M73" i="7"/>
  <c r="M18" i="7"/>
  <c r="X37" i="7"/>
  <c r="AI52" i="7"/>
  <c r="AI53" i="7"/>
  <c r="AH37" i="7"/>
  <c r="AS47" i="7"/>
  <c r="Q73" i="7"/>
  <c r="Q18" i="7"/>
  <c r="Q36" i="7"/>
  <c r="Q37" i="7" s="1"/>
  <c r="Z24" i="7"/>
  <c r="AZ24" i="7"/>
  <c r="Y43" i="7"/>
  <c r="M48" i="7"/>
  <c r="Y54" i="7"/>
  <c r="Z35" i="7"/>
  <c r="AZ35" i="7"/>
  <c r="Q54" i="7"/>
  <c r="Q48" i="7"/>
  <c r="T37" i="7"/>
  <c r="Y73" i="7"/>
  <c r="Y18" i="7"/>
  <c r="Y36" i="7"/>
  <c r="I52" i="7"/>
  <c r="Y52" i="7"/>
  <c r="Z33" i="7"/>
  <c r="AZ33" i="7"/>
  <c r="D2" i="8" l="1"/>
  <c r="AS37" i="7"/>
  <c r="U37" i="7"/>
  <c r="AC8" i="9"/>
  <c r="AD7" i="9"/>
  <c r="AE7" i="9"/>
  <c r="M37" i="7"/>
  <c r="AI38" i="7"/>
  <c r="AI37" i="7"/>
  <c r="AN37" i="7"/>
  <c r="AN38" i="7"/>
  <c r="Y37" i="7"/>
  <c r="Z36" i="7"/>
  <c r="D3" i="8" l="1"/>
  <c r="E2" i="8"/>
  <c r="AD8" i="9"/>
  <c r="AC9" i="9"/>
  <c r="AE8" i="9"/>
  <c r="D4" i="8" l="1"/>
  <c r="E3" i="8"/>
  <c r="AD9" i="9"/>
  <c r="AC10" i="9"/>
  <c r="AE9" i="9"/>
  <c r="E4" i="8" l="1"/>
  <c r="D5" i="8"/>
  <c r="AC11" i="9"/>
  <c r="AD10" i="9"/>
  <c r="AE10" i="9"/>
  <c r="AK2" i="9" s="1"/>
  <c r="AD11" i="9" l="1"/>
  <c r="AC12" i="9"/>
  <c r="D6" i="8"/>
  <c r="E5" i="8"/>
  <c r="AK10" i="9"/>
  <c r="AK7" i="9"/>
  <c r="AK16" i="9"/>
  <c r="AK9" i="9"/>
  <c r="AK8" i="9"/>
  <c r="AK6" i="9"/>
  <c r="AK13" i="9"/>
  <c r="AD12" i="9" l="1"/>
  <c r="AC13" i="9"/>
  <c r="D7" i="8"/>
  <c r="E6" i="8"/>
  <c r="AC14" i="9" l="1"/>
  <c r="AD13" i="9"/>
  <c r="D8" i="8"/>
  <c r="E7" i="8"/>
  <c r="AD14" i="9" l="1"/>
  <c r="AC15" i="9"/>
  <c r="D9" i="8"/>
  <c r="E8" i="8"/>
  <c r="AC16" i="9" l="1"/>
  <c r="AD15" i="9"/>
  <c r="E9" i="8"/>
  <c r="D10" i="8"/>
  <c r="AD16" i="9" l="1"/>
  <c r="AI5" i="9"/>
  <c r="D11" i="8"/>
  <c r="E10" i="8"/>
  <c r="AJ5" i="9" l="1"/>
  <c r="AI6" i="9"/>
  <c r="D12" i="8"/>
  <c r="E11" i="8"/>
  <c r="E12" i="8" l="1"/>
  <c r="D13" i="8"/>
  <c r="AI7" i="9"/>
  <c r="AJ6" i="9"/>
  <c r="AH6" i="9"/>
  <c r="AJ7" i="9" l="1"/>
  <c r="AI8" i="9"/>
  <c r="AH7" i="9"/>
  <c r="D14" i="8"/>
  <c r="E13" i="8"/>
  <c r="D15" i="8" l="1"/>
  <c r="E14" i="8"/>
  <c r="AI9" i="9"/>
  <c r="AJ8" i="9"/>
  <c r="AH8" i="9"/>
  <c r="AI10" i="9" l="1"/>
  <c r="AJ9" i="9"/>
  <c r="AH9" i="9"/>
  <c r="D16" i="8"/>
  <c r="E15" i="8"/>
  <c r="AJ10" i="9" l="1"/>
  <c r="AI11" i="9"/>
  <c r="AH10" i="9"/>
  <c r="D17" i="8"/>
  <c r="E16" i="8"/>
  <c r="E17" i="8" l="1"/>
  <c r="D18" i="8"/>
  <c r="AJ11" i="9"/>
  <c r="AI12" i="9"/>
  <c r="AI13" i="9" l="1"/>
  <c r="AJ12" i="9"/>
  <c r="E18" i="8"/>
  <c r="D19" i="8"/>
  <c r="D20" i="8" l="1"/>
  <c r="E19" i="8"/>
  <c r="AJ13" i="9"/>
  <c r="AI14" i="9"/>
  <c r="AH13" i="9"/>
  <c r="AI15" i="9" l="1"/>
  <c r="AJ14" i="9"/>
  <c r="E20" i="8"/>
  <c r="D21" i="8"/>
  <c r="D22" i="8" l="1"/>
  <c r="E21" i="8"/>
  <c r="AI16" i="9"/>
  <c r="AJ15" i="9"/>
  <c r="AJ16" i="9" l="1"/>
  <c r="AH16" i="9"/>
  <c r="D23" i="8"/>
  <c r="E22" i="8"/>
  <c r="D24" i="8" l="1"/>
  <c r="E23" i="8"/>
  <c r="D25" i="8" l="1"/>
  <c r="E24" i="8"/>
  <c r="E25" i="8" l="1"/>
  <c r="D26" i="8"/>
  <c r="D27" i="8" l="1"/>
  <c r="E26" i="8"/>
  <c r="D28" i="8" l="1"/>
  <c r="E27" i="8"/>
  <c r="E28" i="8" l="1"/>
  <c r="D29" i="8"/>
  <c r="D30" i="8" l="1"/>
  <c r="E29" i="8"/>
  <c r="D31" i="8" l="1"/>
  <c r="E30" i="8"/>
  <c r="D32" i="8" l="1"/>
  <c r="E31" i="8"/>
  <c r="D33" i="8" l="1"/>
  <c r="E33" i="8" s="1"/>
  <c r="E32" i="8"/>
</calcChain>
</file>

<file path=xl/comments1.xml><?xml version="1.0" encoding="utf-8"?>
<comments xmlns="http://schemas.openxmlformats.org/spreadsheetml/2006/main">
  <authors>
    <author>Windows User</author>
  </authors>
  <commentList>
    <comment ref="Q1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actual</t>
        </r>
      </text>
    </comment>
  </commentList>
</comments>
</file>

<file path=xl/sharedStrings.xml><?xml version="1.0" encoding="utf-8"?>
<sst xmlns="http://schemas.openxmlformats.org/spreadsheetml/2006/main" count="861" uniqueCount="121">
  <si>
    <t>Jenis Angkutan</t>
  </si>
  <si>
    <t>Tanggal</t>
  </si>
  <si>
    <t>Orang</t>
  </si>
  <si>
    <t>Barang</t>
  </si>
  <si>
    <t>Total</t>
  </si>
  <si>
    <t>full year</t>
  </si>
  <si>
    <t>ok</t>
  </si>
  <si>
    <t>imlek</t>
  </si>
  <si>
    <t>isra miraj</t>
  </si>
  <si>
    <t>isa masih</t>
  </si>
  <si>
    <t>ied fitri</t>
  </si>
  <si>
    <t>Waisak</t>
  </si>
  <si>
    <t>pancasila</t>
  </si>
  <si>
    <t>ied adha</t>
  </si>
  <si>
    <t>TB islam</t>
  </si>
  <si>
    <t>merdeka RI</t>
  </si>
  <si>
    <t>Maulid</t>
  </si>
  <si>
    <t>Natal</t>
  </si>
  <si>
    <t xml:space="preserve">Pre OL1 </t>
  </si>
  <si>
    <t>MB</t>
  </si>
  <si>
    <t>Est Lebaran</t>
  </si>
  <si>
    <t xml:space="preserve">Dev Aktual vs Pre OL1 </t>
  </si>
  <si>
    <t>Pre Ol1 vs MB</t>
  </si>
  <si>
    <t>Pre Ol1 vs 2023</t>
  </si>
  <si>
    <t>Bulan</t>
  </si>
  <si>
    <t>Pre OL 1 2024</t>
  </si>
  <si>
    <t>Janger 2019</t>
  </si>
  <si>
    <t>Janger 2024</t>
  </si>
  <si>
    <t>senin</t>
  </si>
  <si>
    <t>M-2</t>
  </si>
  <si>
    <t>selasa</t>
  </si>
  <si>
    <t>M-1</t>
  </si>
  <si>
    <t>rabu</t>
  </si>
  <si>
    <t>H-28</t>
  </si>
  <si>
    <t>kamis</t>
  </si>
  <si>
    <t>H-27</t>
  </si>
  <si>
    <t>jumat</t>
  </si>
  <si>
    <t>H-26</t>
  </si>
  <si>
    <t>sabtu</t>
  </si>
  <si>
    <t>H-25</t>
  </si>
  <si>
    <t>minggu</t>
  </si>
  <si>
    <t>H-24</t>
  </si>
  <si>
    <t>H-23</t>
  </si>
  <si>
    <t>H-22</t>
  </si>
  <si>
    <t>H-21</t>
  </si>
  <si>
    <t>H-20</t>
  </si>
  <si>
    <t>H-19</t>
  </si>
  <si>
    <t>H-18</t>
  </si>
  <si>
    <t>H-17</t>
  </si>
  <si>
    <t>H-16</t>
  </si>
  <si>
    <t>H-15</t>
  </si>
  <si>
    <t>H-14</t>
  </si>
  <si>
    <t>H-13</t>
  </si>
  <si>
    <t>H-12</t>
  </si>
  <si>
    <t>H-11</t>
  </si>
  <si>
    <t>H-10</t>
  </si>
  <si>
    <t>H-9</t>
  </si>
  <si>
    <t>H-8</t>
  </si>
  <si>
    <t>H-7</t>
  </si>
  <si>
    <t>H-6</t>
  </si>
  <si>
    <t>H-5</t>
  </si>
  <si>
    <t>H-4</t>
  </si>
  <si>
    <t>H-3</t>
  </si>
  <si>
    <t>H-2</t>
  </si>
  <si>
    <t>H-1</t>
  </si>
  <si>
    <t>HH</t>
  </si>
  <si>
    <t>H</t>
  </si>
  <si>
    <t>H+1</t>
  </si>
  <si>
    <t>H+2</t>
  </si>
  <si>
    <t>H+3</t>
  </si>
  <si>
    <t>H+4</t>
  </si>
  <si>
    <t>H+5</t>
  </si>
  <si>
    <t>H+6</t>
  </si>
  <si>
    <t>isra mi'roj</t>
  </si>
  <si>
    <t>H+7</t>
  </si>
  <si>
    <t>H+8</t>
  </si>
  <si>
    <t>H+9</t>
  </si>
  <si>
    <t>H+10</t>
  </si>
  <si>
    <t>H+11</t>
  </si>
  <si>
    <t>H+12</t>
  </si>
  <si>
    <t>pemilu</t>
  </si>
  <si>
    <t>H+13</t>
  </si>
  <si>
    <t>H+14</t>
  </si>
  <si>
    <t>H+15</t>
  </si>
  <si>
    <t>nyepi</t>
  </si>
  <si>
    <t>wfat yesus</t>
  </si>
  <si>
    <t>buruh</t>
  </si>
  <si>
    <t>knaikan yesus</t>
  </si>
  <si>
    <t>waisak</t>
  </si>
  <si>
    <t>idul adha</t>
  </si>
  <si>
    <t>maulid</t>
  </si>
  <si>
    <t>Jumlah Hari Kerja dan Hari Libur</t>
  </si>
  <si>
    <t>HK</t>
  </si>
  <si>
    <t>HL</t>
  </si>
  <si>
    <t>Revenue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</si>
  <si>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</si>
  <si>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</si>
  <si>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</si>
  <si>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</si>
  <si>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</si>
  <si>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</si>
  <si>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</si>
  <si>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</si>
  <si>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</si>
  <si>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</si>
  <si>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</si>
  <si>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</si>
  <si>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Lalin Rata-rata per Hari</t>
  </si>
  <si>
    <t>Proy 2024</t>
  </si>
  <si>
    <t>Growth M vs M-1</t>
  </si>
  <si>
    <t>Growth vs Y-1</t>
  </si>
  <si>
    <t>Year</t>
  </si>
  <si>
    <t>LHR</t>
  </si>
  <si>
    <t>Total Traffic</t>
  </si>
  <si>
    <t>Jumlah Hari Libur</t>
  </si>
  <si>
    <t>Jumlah Hari Sabtu-Minggu</t>
  </si>
  <si>
    <t>Jumlah Lalin Libur &gt; 2 Hari</t>
  </si>
  <si>
    <t>Rata2 Lalin Sabtu/Minggu</t>
  </si>
  <si>
    <t>Growth Lalin Sabtu-Minggu</t>
  </si>
  <si>
    <t>Pengaruh Libur &gt; 2 Hari</t>
  </si>
  <si>
    <t>Proyeksi April Wahid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</si>
</sst>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"/>
    <numFmt numFmtId="166" formatCode="_-* #,##0_-;\-* #,##0_-;_-* &quot;-&quot;_-;_-@"/>
    <numFmt numFmtId="167" formatCode="[$-13809]dd\ mmmm\ yyyy"/>
    <numFmt numFmtId="168" formatCode="0.0%"/>
    <numFmt numFmtId="169" formatCode="_-* #,##0.00_-;\-* #,##0.00_-;_-* &quot;-&quot;??_-;_-@"/>
  </numFmts>
  <fonts count="14">
    <font>
      <sz val="11"/>
      <name val="Calibri"/>
      <scheme val="minor"/>
    </font>
    <font>
      <b/>
      <sz val="11"/>
      <name val="Calibri"/>
    </font>
    <font>
      <sz val="11"/>
      <name val="Calibri"/>
    </font>
    <font>
      <sz val="11"/>
      <name val="Calibri"/>
    </font>
    <font>
      <i/>
      <sz val="11"/>
      <name val="Calibri"/>
    </font>
    <font>
      <sz val="11"/>
      <color rgb="FFFF0000"/>
      <name val="Calibri"/>
    </font>
    <font>
      <sz val="11"/>
      <name val="Calibri"/>
    </font>
    <font>
      <b/>
      <sz val="11"/>
      <color rgb="FFFF0000"/>
      <name val="Calibri"/>
    </font>
    <font>
      <b/>
      <i/>
      <sz val="11"/>
      <name val="Calibri"/>
    </font>
    <font>
      <b/>
      <sz val="10"/>
      <name val="Arial"/>
    </font>
    <font>
      <sz val="10"/>
      <name val="Arial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C2D69B"/>
        <bgColor rgb="FFC2D69B"/>
      </patternFill>
    </fill>
    <fill>
      <patternFill patternType="solid">
        <fgColor rgb="FFFDE9D9"/>
        <bgColor rgb="FFFDE9D9"/>
      </patternFill>
    </fill>
    <fill>
      <patternFill patternType="solid">
        <fgColor rgb="FFFABF8F"/>
        <bgColor rgb="FFFABF8F"/>
      </patternFill>
    </fill>
    <fill>
      <patternFill patternType="solid">
        <fgColor theme="6" tint="0.39997558519241921"/>
        <bgColor indexed="64"/>
      </patternFill>
    </fill>
  </fills>
  <borders count="7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5">
    <xf numFmtId="0" fontId="0" fillId="0" borderId="0" xfId="0" applyFont="1" applyAlignment="1"/>
    <xf numFmtId="0" fontId="1" fillId="0" borderId="4" xfId="0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  <xf numFmtId="15" fontId="3" fillId="2" borderId="7" xfId="0" applyNumberFormat="1" applyFont="1" applyFill="1" applyBorder="1"/>
    <xf numFmtId="165" fontId="3" fillId="2" borderId="8" xfId="0" applyNumberFormat="1" applyFont="1" applyFill="1" applyBorder="1"/>
    <xf numFmtId="165" fontId="3" fillId="2" borderId="9" xfId="0" applyNumberFormat="1" applyFont="1" applyFill="1" applyBorder="1"/>
    <xf numFmtId="165" fontId="3" fillId="2" borderId="10" xfId="0" applyNumberFormat="1" applyFont="1" applyFill="1" applyBorder="1"/>
    <xf numFmtId="165" fontId="3" fillId="0" borderId="0" xfId="0" applyNumberFormat="1" applyFont="1"/>
    <xf numFmtId="166" fontId="3" fillId="0" borderId="0" xfId="0" applyNumberFormat="1" applyFont="1"/>
    <xf numFmtId="14" fontId="3" fillId="0" borderId="0" xfId="0" applyNumberFormat="1" applyFont="1"/>
    <xf numFmtId="15" fontId="3" fillId="0" borderId="11" xfId="0" applyNumberFormat="1" applyFont="1" applyBorder="1"/>
    <xf numFmtId="165" fontId="3" fillId="0" borderId="12" xfId="0" applyNumberFormat="1" applyFont="1" applyBorder="1"/>
    <xf numFmtId="165" fontId="3" fillId="0" borderId="13" xfId="0" applyNumberFormat="1" applyFont="1" applyBorder="1"/>
    <xf numFmtId="165" fontId="3" fillId="0" borderId="14" xfId="0" applyNumberFormat="1" applyFont="1" applyBorder="1"/>
    <xf numFmtId="15" fontId="3" fillId="3" borderId="11" xfId="0" applyNumberFormat="1" applyFont="1" applyFill="1" applyBorder="1"/>
    <xf numFmtId="165" fontId="3" fillId="3" borderId="8" xfId="0" applyNumberFormat="1" applyFont="1" applyFill="1" applyBorder="1"/>
    <xf numFmtId="165" fontId="3" fillId="3" borderId="9" xfId="0" applyNumberFormat="1" applyFont="1" applyFill="1" applyBorder="1"/>
    <xf numFmtId="165" fontId="3" fillId="3" borderId="14" xfId="0" applyNumberFormat="1" applyFont="1" applyFill="1" applyBorder="1"/>
    <xf numFmtId="15" fontId="3" fillId="0" borderId="15" xfId="0" applyNumberFormat="1" applyFont="1" applyBorder="1"/>
    <xf numFmtId="165" fontId="3" fillId="0" borderId="15" xfId="0" applyNumberFormat="1" applyFont="1" applyBorder="1"/>
    <xf numFmtId="165" fontId="3" fillId="0" borderId="16" xfId="0" applyNumberFormat="1" applyFont="1" applyBorder="1"/>
    <xf numFmtId="165" fontId="3" fillId="0" borderId="17" xfId="0" applyNumberFormat="1" applyFont="1" applyBorder="1"/>
    <xf numFmtId="15" fontId="3" fillId="0" borderId="7" xfId="0" applyNumberFormat="1" applyFont="1" applyBorder="1"/>
    <xf numFmtId="165" fontId="3" fillId="0" borderId="18" xfId="0" applyNumberFormat="1" applyFont="1" applyBorder="1"/>
    <xf numFmtId="15" fontId="3" fillId="2" borderId="11" xfId="0" applyNumberFormat="1" applyFont="1" applyFill="1" applyBorder="1"/>
    <xf numFmtId="165" fontId="3" fillId="2" borderId="14" xfId="0" applyNumberFormat="1" applyFont="1" applyFill="1" applyBorder="1"/>
    <xf numFmtId="15" fontId="3" fillId="0" borderId="19" xfId="0" applyNumberFormat="1" applyFont="1" applyBorder="1"/>
    <xf numFmtId="165" fontId="3" fillId="0" borderId="20" xfId="0" applyNumberFormat="1" applyFont="1" applyBorder="1"/>
    <xf numFmtId="15" fontId="3" fillId="0" borderId="21" xfId="0" applyNumberFormat="1" applyFont="1" applyBorder="1"/>
    <xf numFmtId="165" fontId="3" fillId="0" borderId="22" xfId="0" applyNumberFormat="1" applyFont="1" applyBorder="1"/>
    <xf numFmtId="15" fontId="3" fillId="3" borderId="15" xfId="0" applyNumberFormat="1" applyFont="1" applyFill="1" applyBorder="1"/>
    <xf numFmtId="165" fontId="3" fillId="3" borderId="17" xfId="0" applyNumberFormat="1" applyFont="1" applyFill="1" applyBorder="1"/>
    <xf numFmtId="165" fontId="3" fillId="0" borderId="7" xfId="0" applyNumberFormat="1" applyFont="1" applyBorder="1"/>
    <xf numFmtId="165" fontId="3" fillId="0" borderId="11" xfId="0" applyNumberFormat="1" applyFont="1" applyBorder="1"/>
    <xf numFmtId="165" fontId="3" fillId="0" borderId="23" xfId="0" applyNumberFormat="1" applyFont="1" applyBorder="1"/>
    <xf numFmtId="165" fontId="3" fillId="2" borderId="11" xfId="0" applyNumberFormat="1" applyFont="1" applyFill="1" applyBorder="1"/>
    <xf numFmtId="165" fontId="3" fillId="2" borderId="23" xfId="0" applyNumberFormat="1" applyFont="1" applyFill="1" applyBorder="1"/>
    <xf numFmtId="165" fontId="3" fillId="3" borderId="11" xfId="0" applyNumberFormat="1" applyFont="1" applyFill="1" applyBorder="1"/>
    <xf numFmtId="165" fontId="3" fillId="3" borderId="23" xfId="0" applyNumberFormat="1" applyFont="1" applyFill="1" applyBorder="1"/>
    <xf numFmtId="165" fontId="3" fillId="2" borderId="7" xfId="0" applyNumberFormat="1" applyFont="1" applyFill="1" applyBorder="1"/>
    <xf numFmtId="165" fontId="3" fillId="2" borderId="24" xfId="0" applyNumberFormat="1" applyFont="1" applyFill="1" applyBorder="1"/>
    <xf numFmtId="165" fontId="3" fillId="2" borderId="18" xfId="0" applyNumberFormat="1" applyFont="1" applyFill="1" applyBorder="1"/>
    <xf numFmtId="15" fontId="3" fillId="3" borderId="7" xfId="0" applyNumberFormat="1" applyFont="1" applyFill="1" applyBorder="1"/>
    <xf numFmtId="165" fontId="3" fillId="3" borderId="7" xfId="0" applyNumberFormat="1" applyFont="1" applyFill="1" applyBorder="1"/>
    <xf numFmtId="165" fontId="3" fillId="3" borderId="24" xfId="0" applyNumberFormat="1" applyFont="1" applyFill="1" applyBorder="1"/>
    <xf numFmtId="165" fontId="3" fillId="3" borderId="18" xfId="0" applyNumberFormat="1" applyFont="1" applyFill="1" applyBorder="1"/>
    <xf numFmtId="165" fontId="3" fillId="3" borderId="15" xfId="0" applyNumberFormat="1" applyFont="1" applyFill="1" applyBorder="1"/>
    <xf numFmtId="165" fontId="3" fillId="3" borderId="16" xfId="0" applyNumberFormat="1" applyFont="1" applyFill="1" applyBorder="1"/>
    <xf numFmtId="165" fontId="3" fillId="0" borderId="24" xfId="0" applyNumberFormat="1" applyFont="1" applyBorder="1"/>
    <xf numFmtId="9" fontId="3" fillId="0" borderId="0" xfId="0" applyNumberFormat="1" applyFont="1"/>
    <xf numFmtId="165" fontId="3" fillId="0" borderId="25" xfId="0" applyNumberFormat="1" applyFont="1" applyBorder="1"/>
    <xf numFmtId="0" fontId="3" fillId="4" borderId="26" xfId="0" applyFont="1" applyFill="1" applyBorder="1"/>
    <xf numFmtId="38" fontId="3" fillId="4" borderId="26" xfId="0" applyNumberFormat="1" applyFont="1" applyFill="1" applyBorder="1"/>
    <xf numFmtId="15" fontId="3" fillId="0" borderId="23" xfId="0" applyNumberFormat="1" applyFont="1" applyBorder="1"/>
    <xf numFmtId="165" fontId="3" fillId="0" borderId="27" xfId="0" applyNumberFormat="1" applyFont="1" applyBorder="1"/>
    <xf numFmtId="15" fontId="3" fillId="3" borderId="16" xfId="0" applyNumberFormat="1" applyFont="1" applyFill="1" applyBorder="1"/>
    <xf numFmtId="165" fontId="3" fillId="3" borderId="28" xfId="0" applyNumberFormat="1" applyFont="1" applyFill="1" applyBorder="1"/>
    <xf numFmtId="15" fontId="3" fillId="3" borderId="8" xfId="0" applyNumberFormat="1" applyFont="1" applyFill="1" applyBorder="1"/>
    <xf numFmtId="0" fontId="3" fillId="2" borderId="26" xfId="0" applyFont="1" applyFill="1" applyBorder="1"/>
    <xf numFmtId="15" fontId="3" fillId="0" borderId="16" xfId="0" applyNumberFormat="1" applyFont="1" applyBorder="1"/>
    <xf numFmtId="15" fontId="3" fillId="0" borderId="12" xfId="0" applyNumberFormat="1" applyFont="1" applyBorder="1"/>
    <xf numFmtId="165" fontId="3" fillId="0" borderId="29" xfId="0" applyNumberFormat="1" applyFont="1" applyBorder="1"/>
    <xf numFmtId="15" fontId="3" fillId="2" borderId="9" xfId="0" applyNumberFormat="1" applyFont="1" applyFill="1" applyBorder="1"/>
    <xf numFmtId="15" fontId="3" fillId="3" borderId="23" xfId="0" applyNumberFormat="1" applyFont="1" applyFill="1" applyBorder="1"/>
    <xf numFmtId="15" fontId="3" fillId="2" borderId="23" xfId="0" applyNumberFormat="1" applyFont="1" applyFill="1" applyBorder="1"/>
    <xf numFmtId="15" fontId="3" fillId="3" borderId="17" xfId="0" applyNumberFormat="1" applyFont="1" applyFill="1" applyBorder="1"/>
    <xf numFmtId="15" fontId="3" fillId="0" borderId="17" xfId="0" applyNumberFormat="1" applyFont="1" applyBorder="1"/>
    <xf numFmtId="15" fontId="3" fillId="0" borderId="13" xfId="0" applyNumberFormat="1" applyFont="1" applyBorder="1"/>
    <xf numFmtId="15" fontId="3" fillId="2" borderId="17" xfId="0" applyNumberFormat="1" applyFont="1" applyFill="1" applyBorder="1"/>
    <xf numFmtId="165" fontId="3" fillId="2" borderId="15" xfId="0" applyNumberFormat="1" applyFont="1" applyFill="1" applyBorder="1"/>
    <xf numFmtId="165" fontId="3" fillId="2" borderId="16" xfId="0" applyNumberFormat="1" applyFont="1" applyFill="1" applyBorder="1"/>
    <xf numFmtId="165" fontId="3" fillId="2" borderId="17" xfId="0" applyNumberFormat="1" applyFont="1" applyFill="1" applyBorder="1"/>
    <xf numFmtId="38" fontId="3" fillId="0" borderId="0" xfId="0" applyNumberFormat="1" applyFont="1"/>
    <xf numFmtId="15" fontId="3" fillId="3" borderId="9" xfId="0" applyNumberFormat="1" applyFont="1" applyFill="1" applyBorder="1"/>
    <xf numFmtId="167" fontId="3" fillId="0" borderId="0" xfId="0" applyNumberFormat="1" applyFont="1"/>
    <xf numFmtId="166" fontId="1" fillId="0" borderId="0" xfId="0" applyNumberFormat="1" applyFont="1"/>
    <xf numFmtId="165" fontId="3" fillId="3" borderId="30" xfId="0" applyNumberFormat="1" applyFont="1" applyFill="1" applyBorder="1"/>
    <xf numFmtId="15" fontId="3" fillId="2" borderId="8" xfId="0" applyNumberFormat="1" applyFont="1" applyFill="1" applyBorder="1"/>
    <xf numFmtId="165" fontId="3" fillId="2" borderId="26" xfId="0" applyNumberFormat="1" applyFont="1" applyFill="1" applyBorder="1"/>
    <xf numFmtId="165" fontId="3" fillId="0" borderId="31" xfId="0" applyNumberFormat="1" applyFont="1" applyBorder="1"/>
    <xf numFmtId="164" fontId="1" fillId="0" borderId="32" xfId="0" applyNumberFormat="1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/>
    </xf>
    <xf numFmtId="165" fontId="3" fillId="2" borderId="30" xfId="0" applyNumberFormat="1" applyFont="1" applyFill="1" applyBorder="1"/>
    <xf numFmtId="15" fontId="3" fillId="0" borderId="33" xfId="0" applyNumberFormat="1" applyFont="1" applyBorder="1"/>
    <xf numFmtId="165" fontId="3" fillId="0" borderId="34" xfId="0" applyNumberFormat="1" applyFont="1" applyBorder="1"/>
    <xf numFmtId="165" fontId="3" fillId="0" borderId="33" xfId="0" applyNumberFormat="1" applyFont="1" applyBorder="1"/>
    <xf numFmtId="165" fontId="3" fillId="4" borderId="26" xfId="0" applyNumberFormat="1" applyFont="1" applyFill="1" applyBorder="1"/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0" fontId="3" fillId="0" borderId="0" xfId="0" applyNumberFormat="1" applyFont="1"/>
    <xf numFmtId="15" fontId="3" fillId="5" borderId="23" xfId="0" applyNumberFormat="1" applyFont="1" applyFill="1" applyBorder="1"/>
    <xf numFmtId="165" fontId="3" fillId="5" borderId="11" xfId="0" applyNumberFormat="1" applyFont="1" applyFill="1" applyBorder="1"/>
    <xf numFmtId="165" fontId="3" fillId="5" borderId="23" xfId="0" applyNumberFormat="1" applyFont="1" applyFill="1" applyBorder="1"/>
    <xf numFmtId="165" fontId="3" fillId="3" borderId="35" xfId="0" applyNumberFormat="1" applyFont="1" applyFill="1" applyBorder="1"/>
    <xf numFmtId="15" fontId="3" fillId="0" borderId="36" xfId="0" applyNumberFormat="1" applyFont="1" applyBorder="1"/>
    <xf numFmtId="15" fontId="3" fillId="0" borderId="37" xfId="0" applyNumberFormat="1" applyFont="1" applyBorder="1"/>
    <xf numFmtId="15" fontId="3" fillId="3" borderId="38" xfId="0" applyNumberFormat="1" applyFont="1" applyFill="1" applyBorder="1"/>
    <xf numFmtId="15" fontId="3" fillId="0" borderId="39" xfId="0" applyNumberFormat="1" applyFont="1" applyBorder="1"/>
    <xf numFmtId="15" fontId="3" fillId="3" borderId="40" xfId="0" applyNumberFormat="1" applyFont="1" applyFill="1" applyBorder="1"/>
    <xf numFmtId="15" fontId="3" fillId="5" borderId="38" xfId="0" applyNumberFormat="1" applyFont="1" applyFill="1" applyBorder="1"/>
    <xf numFmtId="165" fontId="3" fillId="0" borderId="41" xfId="0" applyNumberFormat="1" applyFont="1" applyBorder="1"/>
    <xf numFmtId="164" fontId="1" fillId="0" borderId="42" xfId="0" applyNumberFormat="1" applyFont="1" applyBorder="1" applyAlignment="1">
      <alignment horizontal="center" vertical="center" wrapText="1"/>
    </xf>
    <xf numFmtId="164" fontId="1" fillId="0" borderId="43" xfId="0" applyNumberFormat="1" applyFont="1" applyBorder="1" applyAlignment="1">
      <alignment horizontal="center" vertical="center" wrapText="1"/>
    </xf>
    <xf numFmtId="0" fontId="3" fillId="2" borderId="26" xfId="0" applyFont="1" applyFill="1" applyBorder="1" applyAlignment="1">
      <alignment vertical="center" wrapText="1"/>
    </xf>
    <xf numFmtId="15" fontId="3" fillId="3" borderId="44" xfId="0" applyNumberFormat="1" applyFont="1" applyFill="1" applyBorder="1"/>
    <xf numFmtId="0" fontId="3" fillId="0" borderId="0" xfId="0" applyFont="1" applyAlignment="1">
      <alignment horizontal="center" vertical="center"/>
    </xf>
    <xf numFmtId="165" fontId="3" fillId="0" borderId="42" xfId="0" applyNumberFormat="1" applyFont="1" applyBorder="1"/>
    <xf numFmtId="3" fontId="3" fillId="0" borderId="0" xfId="0" applyNumberFormat="1" applyFont="1"/>
    <xf numFmtId="9" fontId="4" fillId="0" borderId="0" xfId="0" applyNumberFormat="1" applyFont="1" applyAlignment="1">
      <alignment horizontal="center" vertical="center"/>
    </xf>
    <xf numFmtId="15" fontId="3" fillId="0" borderId="45" xfId="0" applyNumberFormat="1" applyFont="1" applyBorder="1"/>
    <xf numFmtId="165" fontId="3" fillId="0" borderId="21" xfId="0" applyNumberFormat="1" applyFont="1" applyBorder="1"/>
    <xf numFmtId="15" fontId="3" fillId="3" borderId="46" xfId="0" applyNumberFormat="1" applyFont="1" applyFill="1" applyBorder="1"/>
    <xf numFmtId="15" fontId="3" fillId="0" borderId="47" xfId="0" applyNumberFormat="1" applyFont="1" applyBorder="1"/>
    <xf numFmtId="15" fontId="3" fillId="0" borderId="48" xfId="0" applyNumberFormat="1" applyFont="1" applyBorder="1"/>
    <xf numFmtId="15" fontId="3" fillId="5" borderId="46" xfId="0" applyNumberFormat="1" applyFont="1" applyFill="1" applyBorder="1"/>
    <xf numFmtId="165" fontId="3" fillId="5" borderId="30" xfId="0" applyNumberFormat="1" applyFont="1" applyFill="1" applyBorder="1"/>
    <xf numFmtId="15" fontId="3" fillId="2" borderId="46" xfId="0" applyNumberFormat="1" applyFont="1" applyFill="1" applyBorder="1"/>
    <xf numFmtId="15" fontId="3" fillId="0" borderId="49" xfId="0" applyNumberFormat="1" applyFont="1" applyBorder="1"/>
    <xf numFmtId="165" fontId="5" fillId="0" borderId="0" xfId="0" applyNumberFormat="1" applyFont="1"/>
    <xf numFmtId="15" fontId="3" fillId="3" borderId="50" xfId="0" applyNumberFormat="1" applyFont="1" applyFill="1" applyBorder="1"/>
    <xf numFmtId="168" fontId="3" fillId="0" borderId="0" xfId="0" applyNumberFormat="1" applyFont="1"/>
    <xf numFmtId="169" fontId="3" fillId="0" borderId="0" xfId="0" applyNumberFormat="1" applyFont="1"/>
    <xf numFmtId="165" fontId="3" fillId="6" borderId="26" xfId="0" applyNumberFormat="1" applyFont="1" applyFill="1" applyBorder="1"/>
    <xf numFmtId="165" fontId="5" fillId="6" borderId="26" xfId="0" applyNumberFormat="1" applyFont="1" applyFill="1" applyBorder="1"/>
    <xf numFmtId="165" fontId="6" fillId="0" borderId="0" xfId="0" applyNumberFormat="1" applyFont="1"/>
    <xf numFmtId="165" fontId="7" fillId="6" borderId="26" xfId="0" applyNumberFormat="1" applyFont="1" applyFill="1" applyBorder="1"/>
    <xf numFmtId="0" fontId="5" fillId="0" borderId="0" xfId="0" applyFont="1"/>
    <xf numFmtId="0" fontId="8" fillId="7" borderId="26" xfId="0" applyFont="1" applyFill="1" applyBorder="1"/>
    <xf numFmtId="0" fontId="3" fillId="0" borderId="26" xfId="0" applyFont="1" applyBorder="1"/>
    <xf numFmtId="0" fontId="9" fillId="0" borderId="26" xfId="0" applyFont="1" applyBorder="1" applyAlignment="1">
      <alignment horizontal="center"/>
    </xf>
    <xf numFmtId="0" fontId="9" fillId="0" borderId="2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3" fillId="0" borderId="46" xfId="0" applyFont="1" applyBorder="1"/>
    <xf numFmtId="164" fontId="3" fillId="0" borderId="11" xfId="0" applyNumberFormat="1" applyFont="1" applyBorder="1"/>
    <xf numFmtId="164" fontId="3" fillId="0" borderId="23" xfId="0" applyNumberFormat="1" applyFont="1" applyBorder="1"/>
    <xf numFmtId="164" fontId="3" fillId="0" borderId="14" xfId="0" applyNumberFormat="1" applyFont="1" applyBorder="1"/>
    <xf numFmtId="164" fontId="3" fillId="0" borderId="11" xfId="0" applyNumberFormat="1" applyFont="1" applyBorder="1"/>
    <xf numFmtId="164" fontId="3" fillId="0" borderId="23" xfId="0" applyNumberFormat="1" applyFont="1" applyBorder="1"/>
    <xf numFmtId="164" fontId="3" fillId="0" borderId="38" xfId="0" applyNumberFormat="1" applyFont="1" applyBorder="1"/>
    <xf numFmtId="164" fontId="3" fillId="0" borderId="14" xfId="0" applyNumberFormat="1" applyFont="1" applyBorder="1"/>
    <xf numFmtId="166" fontId="3" fillId="0" borderId="38" xfId="0" applyNumberFormat="1" applyFont="1" applyBorder="1"/>
    <xf numFmtId="164" fontId="3" fillId="0" borderId="26" xfId="0" applyNumberFormat="1" applyFont="1" applyBorder="1"/>
    <xf numFmtId="0" fontId="3" fillId="0" borderId="23" xfId="0" applyFont="1" applyBorder="1"/>
    <xf numFmtId="0" fontId="3" fillId="0" borderId="14" xfId="0" applyFont="1" applyBorder="1"/>
    <xf numFmtId="0" fontId="3" fillId="0" borderId="23" xfId="0" applyFont="1" applyBorder="1"/>
    <xf numFmtId="0" fontId="3" fillId="0" borderId="14" xfId="0" applyFont="1" applyBorder="1"/>
    <xf numFmtId="164" fontId="10" fillId="0" borderId="11" xfId="0" applyNumberFormat="1" applyFont="1" applyBorder="1"/>
    <xf numFmtId="164" fontId="10" fillId="0" borderId="23" xfId="0" applyNumberFormat="1" applyFont="1" applyBorder="1"/>
    <xf numFmtId="164" fontId="10" fillId="0" borderId="46" xfId="0" applyNumberFormat="1" applyFont="1" applyBorder="1"/>
    <xf numFmtId="0" fontId="10" fillId="0" borderId="63" xfId="0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164" fontId="3" fillId="0" borderId="17" xfId="0" applyNumberFormat="1" applyFont="1" applyBorder="1"/>
    <xf numFmtId="164" fontId="3" fillId="0" borderId="15" xfId="0" applyNumberFormat="1" applyFont="1" applyBorder="1"/>
    <xf numFmtId="164" fontId="3" fillId="0" borderId="16" xfId="0" applyNumberFormat="1" applyFont="1" applyBorder="1"/>
    <xf numFmtId="164" fontId="3" fillId="0" borderId="50" xfId="0" applyNumberFormat="1" applyFont="1" applyBorder="1"/>
    <xf numFmtId="164" fontId="3" fillId="0" borderId="17" xfId="0" applyNumberFormat="1" applyFont="1" applyBorder="1"/>
    <xf numFmtId="0" fontId="3" fillId="0" borderId="16" xfId="0" applyFont="1" applyBorder="1"/>
    <xf numFmtId="0" fontId="3" fillId="0" borderId="17" xfId="0" applyFont="1" applyBorder="1"/>
    <xf numFmtId="10" fontId="3" fillId="0" borderId="64" xfId="0" applyNumberFormat="1" applyFont="1" applyBorder="1"/>
    <xf numFmtId="10" fontId="3" fillId="0" borderId="64" xfId="0" applyNumberFormat="1" applyFont="1" applyBorder="1"/>
    <xf numFmtId="10" fontId="3" fillId="0" borderId="23" xfId="0" applyNumberFormat="1" applyFont="1" applyBorder="1"/>
    <xf numFmtId="10" fontId="3" fillId="0" borderId="9" xfId="0" applyNumberFormat="1" applyFont="1" applyBorder="1"/>
    <xf numFmtId="10" fontId="3" fillId="0" borderId="26" xfId="0" applyNumberFormat="1" applyFont="1" applyBorder="1"/>
    <xf numFmtId="43" fontId="3" fillId="0" borderId="26" xfId="0" applyNumberFormat="1" applyFont="1" applyBorder="1"/>
    <xf numFmtId="0" fontId="3" fillId="3" borderId="26" xfId="0" applyFont="1" applyFill="1" applyBorder="1"/>
    <xf numFmtId="0" fontId="1" fillId="3" borderId="26" xfId="0" applyFont="1" applyFill="1" applyBorder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19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1" fillId="0" borderId="26" xfId="0" applyFont="1" applyBorder="1"/>
    <xf numFmtId="165" fontId="3" fillId="0" borderId="43" xfId="0" applyNumberFormat="1" applyFont="1" applyBorder="1"/>
    <xf numFmtId="165" fontId="3" fillId="0" borderId="36" xfId="0" applyNumberFormat="1" applyFont="1" applyBorder="1"/>
    <xf numFmtId="165" fontId="3" fillId="0" borderId="71" xfId="0" applyNumberFormat="1" applyFont="1" applyBorder="1"/>
    <xf numFmtId="165" fontId="3" fillId="0" borderId="37" xfId="0" applyNumberFormat="1" applyFont="1" applyBorder="1"/>
    <xf numFmtId="166" fontId="3" fillId="0" borderId="14" xfId="0" applyNumberFormat="1" applyFont="1" applyBorder="1"/>
    <xf numFmtId="0" fontId="3" fillId="0" borderId="72" xfId="0" applyFont="1" applyBorder="1"/>
    <xf numFmtId="164" fontId="3" fillId="0" borderId="72" xfId="0" applyNumberFormat="1" applyFont="1" applyBorder="1"/>
    <xf numFmtId="165" fontId="3" fillId="0" borderId="26" xfId="0" applyNumberFormat="1" applyFont="1" applyBorder="1"/>
    <xf numFmtId="165" fontId="3" fillId="0" borderId="45" xfId="0" applyNumberFormat="1" applyFont="1" applyBorder="1"/>
    <xf numFmtId="165" fontId="3" fillId="0" borderId="38" xfId="0" applyNumberFormat="1" applyFont="1" applyBorder="1"/>
    <xf numFmtId="165" fontId="3" fillId="8" borderId="15" xfId="0" applyNumberFormat="1" applyFont="1" applyFill="1" applyBorder="1"/>
    <xf numFmtId="165" fontId="3" fillId="8" borderId="28" xfId="0" applyNumberFormat="1" applyFont="1" applyFill="1" applyBorder="1"/>
    <xf numFmtId="165" fontId="3" fillId="8" borderId="16" xfId="0" applyNumberFormat="1" applyFont="1" applyFill="1" applyBorder="1"/>
    <xf numFmtId="165" fontId="3" fillId="8" borderId="50" xfId="0" applyNumberFormat="1" applyFont="1" applyFill="1" applyBorder="1"/>
    <xf numFmtId="165" fontId="3" fillId="8" borderId="23" xfId="0" applyNumberFormat="1" applyFont="1" applyFill="1" applyBorder="1"/>
    <xf numFmtId="165" fontId="3" fillId="8" borderId="38" xfId="0" applyNumberFormat="1" applyFont="1" applyFill="1" applyBorder="1"/>
    <xf numFmtId="165" fontId="3" fillId="8" borderId="11" xfId="0" applyNumberFormat="1" applyFont="1" applyFill="1" applyBorder="1"/>
    <xf numFmtId="166" fontId="3" fillId="8" borderId="14" xfId="0" applyNumberFormat="1" applyFont="1" applyFill="1" applyBorder="1"/>
    <xf numFmtId="166" fontId="3" fillId="8" borderId="26" xfId="0" applyNumberFormat="1" applyFont="1" applyFill="1" applyBorder="1"/>
    <xf numFmtId="9" fontId="3" fillId="0" borderId="26" xfId="0" applyNumberFormat="1" applyFont="1" applyBorder="1"/>
    <xf numFmtId="10" fontId="3" fillId="0" borderId="73" xfId="0" applyNumberFormat="1" applyFont="1" applyBorder="1"/>
    <xf numFmtId="10" fontId="3" fillId="0" borderId="74" xfId="0" applyNumberFormat="1" applyFont="1" applyBorder="1"/>
    <xf numFmtId="9" fontId="3" fillId="0" borderId="23" xfId="0" applyNumberFormat="1" applyFont="1" applyBorder="1"/>
    <xf numFmtId="10" fontId="3" fillId="0" borderId="38" xfId="0" applyNumberFormat="1" applyFont="1" applyBorder="1"/>
    <xf numFmtId="9" fontId="3" fillId="0" borderId="15" xfId="0" applyNumberFormat="1" applyFont="1" applyBorder="1"/>
    <xf numFmtId="9" fontId="3" fillId="0" borderId="16" xfId="0" applyNumberFormat="1" applyFont="1" applyBorder="1"/>
    <xf numFmtId="10" fontId="3" fillId="0" borderId="17" xfId="0" applyNumberFormat="1" applyFont="1" applyBorder="1"/>
    <xf numFmtId="0" fontId="3" fillId="0" borderId="11" xfId="0" applyFont="1" applyBorder="1"/>
    <xf numFmtId="10" fontId="3" fillId="0" borderId="11" xfId="0" applyNumberFormat="1" applyFont="1" applyBorder="1"/>
    <xf numFmtId="10" fontId="3" fillId="0" borderId="30" xfId="0" applyNumberFormat="1" applyFont="1" applyBorder="1"/>
    <xf numFmtId="10" fontId="3" fillId="0" borderId="14" xfId="0" applyNumberFormat="1" applyFont="1" applyBorder="1"/>
    <xf numFmtId="0" fontId="3" fillId="0" borderId="15" xfId="0" applyFont="1" applyBorder="1"/>
    <xf numFmtId="10" fontId="3" fillId="0" borderId="15" xfId="0" applyNumberFormat="1" applyFont="1" applyBorder="1"/>
    <xf numFmtId="10" fontId="3" fillId="0" borderId="16" xfId="0" applyNumberFormat="1" applyFont="1" applyBorder="1"/>
    <xf numFmtId="10" fontId="3" fillId="0" borderId="46" xfId="0" applyNumberFormat="1" applyFont="1" applyBorder="1"/>
    <xf numFmtId="10" fontId="3" fillId="0" borderId="75" xfId="0" applyNumberFormat="1" applyFont="1" applyBorder="1"/>
    <xf numFmtId="10" fontId="1" fillId="0" borderId="11" xfId="0" applyNumberFormat="1" applyFont="1" applyBorder="1"/>
    <xf numFmtId="10" fontId="1" fillId="0" borderId="46" xfId="0" applyNumberFormat="1" applyFont="1" applyBorder="1"/>
    <xf numFmtId="10" fontId="1" fillId="0" borderId="26" xfId="0" applyNumberFormat="1" applyFont="1" applyBorder="1"/>
    <xf numFmtId="10" fontId="1" fillId="0" borderId="15" xfId="0" applyNumberFormat="1" applyFont="1" applyBorder="1"/>
    <xf numFmtId="10" fontId="1" fillId="0" borderId="76" xfId="0" applyNumberFormat="1" applyFont="1" applyBorder="1"/>
    <xf numFmtId="10" fontId="1" fillId="0" borderId="0" xfId="0" applyNumberFormat="1" applyFont="1"/>
    <xf numFmtId="164" fontId="3" fillId="0" borderId="0" xfId="0" applyNumberFormat="1" applyFont="1"/>
    <xf numFmtId="0" fontId="10" fillId="0" borderId="26" xfId="0" applyFont="1" applyBorder="1"/>
    <xf numFmtId="0" fontId="1" fillId="2" borderId="23" xfId="0" applyFont="1" applyFill="1" applyBorder="1"/>
    <xf numFmtId="166" fontId="3" fillId="0" borderId="23" xfId="0" applyNumberFormat="1" applyFont="1" applyBorder="1"/>
    <xf numFmtId="3" fontId="3" fillId="0" borderId="23" xfId="0" applyNumberFormat="1" applyFont="1" applyBorder="1"/>
    <xf numFmtId="0" fontId="10" fillId="0" borderId="7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3" fillId="0" borderId="75" xfId="0" applyFont="1" applyBorder="1"/>
    <xf numFmtId="165" fontId="3" fillId="0" borderId="23" xfId="0" applyNumberFormat="1" applyFont="1" applyBorder="1"/>
    <xf numFmtId="164" fontId="10" fillId="0" borderId="23" xfId="0" applyNumberFormat="1" applyFont="1" applyBorder="1"/>
    <xf numFmtId="0" fontId="3" fillId="0" borderId="76" xfId="0" applyFont="1" applyBorder="1"/>
    <xf numFmtId="165" fontId="3" fillId="0" borderId="16" xfId="0" applyNumberFormat="1" applyFont="1" applyBorder="1"/>
    <xf numFmtId="164" fontId="10" fillId="0" borderId="16" xfId="0" applyNumberFormat="1" applyFont="1" applyBorder="1"/>
    <xf numFmtId="164" fontId="10" fillId="0" borderId="16" xfId="0" applyNumberFormat="1" applyFont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165" fontId="3" fillId="0" borderId="0" xfId="0" applyNumberFormat="1" applyFont="1" applyAlignment="1">
      <alignment horizontal="center" vertical="center"/>
    </xf>
    <xf numFmtId="0" fontId="0" fillId="0" borderId="0" xfId="0" applyFont="1" applyAlignment="1"/>
    <xf numFmtId="0" fontId="9" fillId="0" borderId="48" xfId="0" applyFont="1" applyBorder="1" applyAlignment="1">
      <alignment horizontal="center"/>
    </xf>
    <xf numFmtId="0" fontId="2" fillId="0" borderId="52" xfId="0" applyFont="1" applyBorder="1"/>
    <xf numFmtId="0" fontId="2" fillId="0" borderId="53" xfId="0" applyFont="1" applyBorder="1"/>
    <xf numFmtId="0" fontId="9" fillId="0" borderId="45" xfId="0" applyFont="1" applyBorder="1" applyAlignment="1">
      <alignment horizontal="center"/>
    </xf>
    <xf numFmtId="0" fontId="2" fillId="0" borderId="27" xfId="0" applyFont="1" applyBorder="1"/>
    <xf numFmtId="0" fontId="2" fillId="0" borderId="54" xfId="0" applyFont="1" applyBorder="1"/>
    <xf numFmtId="0" fontId="9" fillId="0" borderId="59" xfId="0" applyFont="1" applyBorder="1" applyAlignment="1">
      <alignment horizontal="center" vertical="center"/>
    </xf>
    <xf numFmtId="0" fontId="2" fillId="0" borderId="62" xfId="0" applyFont="1" applyBorder="1"/>
    <xf numFmtId="0" fontId="9" fillId="0" borderId="20" xfId="0" applyFont="1" applyBorder="1" applyAlignment="1">
      <alignment horizontal="center" vertical="center"/>
    </xf>
    <xf numFmtId="0" fontId="2" fillId="0" borderId="25" xfId="0" applyFont="1" applyBorder="1"/>
    <xf numFmtId="0" fontId="9" fillId="0" borderId="33" xfId="0" applyFont="1" applyBorder="1" applyAlignment="1">
      <alignment horizontal="center" vertical="center"/>
    </xf>
    <xf numFmtId="0" fontId="2" fillId="0" borderId="13" xfId="0" applyFont="1" applyBorder="1"/>
    <xf numFmtId="0" fontId="9" fillId="0" borderId="60" xfId="0" applyFont="1" applyBorder="1" applyAlignment="1">
      <alignment horizontal="center"/>
    </xf>
    <xf numFmtId="0" fontId="1" fillId="0" borderId="55" xfId="0" applyFont="1" applyBorder="1" applyAlignment="1">
      <alignment horizontal="center"/>
    </xf>
    <xf numFmtId="0" fontId="2" fillId="0" borderId="56" xfId="0" applyFont="1" applyBorder="1"/>
    <xf numFmtId="0" fontId="2" fillId="0" borderId="57" xfId="0" applyFont="1" applyBorder="1"/>
    <xf numFmtId="0" fontId="9" fillId="0" borderId="51" xfId="0" applyFont="1" applyBorder="1" applyAlignment="1">
      <alignment horizontal="center" vertical="center"/>
    </xf>
    <xf numFmtId="0" fontId="2" fillId="0" borderId="58" xfId="0" applyFont="1" applyBorder="1"/>
    <xf numFmtId="0" fontId="2" fillId="0" borderId="61" xfId="0" applyFont="1" applyBorder="1"/>
    <xf numFmtId="0" fontId="9" fillId="0" borderId="42" xfId="0" applyFont="1" applyBorder="1" applyAlignment="1">
      <alignment horizontal="center" vertical="center"/>
    </xf>
    <xf numFmtId="0" fontId="2" fillId="0" borderId="21" xfId="0" applyFont="1" applyBorder="1"/>
    <xf numFmtId="0" fontId="2" fillId="0" borderId="12" xfId="0" applyFont="1" applyBorder="1"/>
    <xf numFmtId="0" fontId="9" fillId="0" borderId="37" xfId="0" applyFont="1" applyBorder="1" applyAlignment="1">
      <alignment horizontal="center"/>
    </xf>
    <xf numFmtId="0" fontId="2" fillId="0" borderId="65" xfId="0" applyFont="1" applyBorder="1"/>
    <xf numFmtId="0" fontId="2" fillId="0" borderId="66" xfId="0" applyFont="1" applyBorder="1"/>
    <xf numFmtId="0" fontId="2" fillId="0" borderId="69" xfId="0" applyFont="1" applyBorder="1"/>
    <xf numFmtId="0" fontId="2" fillId="0" borderId="70" xfId="0" applyFont="1" applyBorder="1"/>
    <xf numFmtId="0" fontId="9" fillId="0" borderId="67" xfId="0" applyFont="1" applyBorder="1" applyAlignment="1">
      <alignment horizontal="center" vertical="center"/>
    </xf>
    <xf numFmtId="0" fontId="2" fillId="0" borderId="68" xfId="0" applyFont="1" applyBorder="1"/>
    <xf numFmtId="0" fontId="3" fillId="0" borderId="48" xfId="0" applyFont="1" applyBorder="1" applyAlignment="1">
      <alignment horizontal="center"/>
    </xf>
    <xf numFmtId="166" fontId="2" fillId="0" borderId="0" xfId="0" applyNumberFormat="1" applyFont="1"/>
    <xf numFmtId="165" fontId="11" fillId="9" borderId="0" xfId="0" applyNumberFormat="1" applyFont="1" applyFill="1"/>
    <xf numFmtId="165" fontId="11" fillId="0" borderId="0" xfId="0" applyNumberFormat="1" applyFont="1"/>
    <xf numFmtId="0" fontId="2" fillId="2" borderId="26" xfId="0" applyFont="1" applyFill="1" applyBorder="1"/>
  </cellXfs>
  <cellStyles count="1">
    <cellStyle name="Normal" xfId="0" builtinId="0"/>
  </cellStyles>
  <dxfs count="25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Traffic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2019</c:v>
          </c:tx>
          <c:spPr>
            <a:ln w="28575"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'Lalin per Hari 2024 pro'!$V$3:$V$49</c:f>
              <c:strCache>
                <c:ptCount val="47"/>
                <c:pt idx="0">
                  <c:v>M-2</c:v>
                </c:pt>
                <c:pt idx="1">
                  <c:v>M-1</c:v>
                </c:pt>
                <c:pt idx="2">
                  <c:v>H-28</c:v>
                </c:pt>
                <c:pt idx="3">
                  <c:v>H-27</c:v>
                </c:pt>
                <c:pt idx="4">
                  <c:v>H-26</c:v>
                </c:pt>
                <c:pt idx="5">
                  <c:v>H-25</c:v>
                </c:pt>
                <c:pt idx="6">
                  <c:v>H-24</c:v>
                </c:pt>
                <c:pt idx="7">
                  <c:v>H-23</c:v>
                </c:pt>
                <c:pt idx="8">
                  <c:v>H-22</c:v>
                </c:pt>
                <c:pt idx="9">
                  <c:v>H-21</c:v>
                </c:pt>
                <c:pt idx="10">
                  <c:v>H-20</c:v>
                </c:pt>
                <c:pt idx="11">
                  <c:v>H-19</c:v>
                </c:pt>
                <c:pt idx="12">
                  <c:v>H-18</c:v>
                </c:pt>
                <c:pt idx="13">
                  <c:v>H-17</c:v>
                </c:pt>
                <c:pt idx="14">
                  <c:v>H-16</c:v>
                </c:pt>
                <c:pt idx="15">
                  <c:v>H-15</c:v>
                </c:pt>
                <c:pt idx="16">
                  <c:v>H-14</c:v>
                </c:pt>
                <c:pt idx="17">
                  <c:v>H-13</c:v>
                </c:pt>
                <c:pt idx="18">
                  <c:v>H-12</c:v>
                </c:pt>
                <c:pt idx="19">
                  <c:v>H-11</c:v>
                </c:pt>
                <c:pt idx="20">
                  <c:v>H-10</c:v>
                </c:pt>
                <c:pt idx="21">
                  <c:v>H-9</c:v>
                </c:pt>
                <c:pt idx="22">
                  <c:v>H-8</c:v>
                </c:pt>
                <c:pt idx="23">
                  <c:v>H-7</c:v>
                </c:pt>
                <c:pt idx="24">
                  <c:v>H-6</c:v>
                </c:pt>
                <c:pt idx="25">
                  <c:v>H-5</c:v>
                </c:pt>
                <c:pt idx="26">
                  <c:v>H-4</c:v>
                </c:pt>
                <c:pt idx="27">
                  <c:v>H-3</c:v>
                </c:pt>
                <c:pt idx="28">
                  <c:v>H-2</c:v>
                </c:pt>
                <c:pt idx="29">
                  <c:v>H-1</c:v>
                </c:pt>
                <c:pt idx="30">
                  <c:v>HH</c:v>
                </c:pt>
                <c:pt idx="31">
                  <c:v>H</c:v>
                </c:pt>
                <c:pt idx="32">
                  <c:v>H+1</c:v>
                </c:pt>
                <c:pt idx="33">
                  <c:v>H+2</c:v>
                </c:pt>
                <c:pt idx="34">
                  <c:v>H+3</c:v>
                </c:pt>
                <c:pt idx="35">
                  <c:v>H+4</c:v>
                </c:pt>
                <c:pt idx="36">
                  <c:v>H+5</c:v>
                </c:pt>
                <c:pt idx="37">
                  <c:v>H+6</c:v>
                </c:pt>
                <c:pt idx="38">
                  <c:v>H+7</c:v>
                </c:pt>
                <c:pt idx="39">
                  <c:v>H+8</c:v>
                </c:pt>
                <c:pt idx="40">
                  <c:v>H+9</c:v>
                </c:pt>
                <c:pt idx="41">
                  <c:v>H+10</c:v>
                </c:pt>
                <c:pt idx="42">
                  <c:v>H+11</c:v>
                </c:pt>
                <c:pt idx="43">
                  <c:v>H+12</c:v>
                </c:pt>
                <c:pt idx="44">
                  <c:v>H+13</c:v>
                </c:pt>
                <c:pt idx="45">
                  <c:v>H+14</c:v>
                </c:pt>
                <c:pt idx="46">
                  <c:v>H+15</c:v>
                </c:pt>
              </c:strCache>
            </c:strRef>
          </c:cat>
          <c:val>
            <c:numRef>
              <c:f>'Lalin per Hari 2024 pro'!$W$3:$W$49</c:f>
              <c:numCache>
                <c:formatCode>_-* #,##0_-;\-* #,##0_-;_-* "-"_-;_-@</c:formatCode>
                <c:ptCount val="47"/>
                <c:pt idx="0">
                  <c:v>145871.51612903198</c:v>
                </c:pt>
                <c:pt idx="1">
                  <c:v>147750.36666666699</c:v>
                </c:pt>
                <c:pt idx="2" formatCode="_-* #,##0_-;\-* #,##0_-;_-* &quot;-&quot;??_-;_-@">
                  <c:v>131290</c:v>
                </c:pt>
                <c:pt idx="3" formatCode="_-* #,##0_-;\-* #,##0_-;_-* &quot;-&quot;??_-;_-@">
                  <c:v>148541</c:v>
                </c:pt>
                <c:pt idx="4" formatCode="_-* #,##0_-;\-* #,##0_-;_-* &quot;-&quot;??_-;_-@">
                  <c:v>149736</c:v>
                </c:pt>
                <c:pt idx="5" formatCode="_-* #,##0_-;\-* #,##0_-;_-* &quot;-&quot;??_-;_-@">
                  <c:v>148845</c:v>
                </c:pt>
                <c:pt idx="6" formatCode="_-* #,##0_-;\-* #,##0_-;_-* &quot;-&quot;??_-;_-@">
                  <c:v>151353</c:v>
                </c:pt>
                <c:pt idx="7" formatCode="_-* #,##0_-;\-* #,##0_-;_-* &quot;-&quot;??_-;_-@">
                  <c:v>133441</c:v>
                </c:pt>
                <c:pt idx="8" formatCode="_-* #,##0_-;\-* #,##0_-;_-* &quot;-&quot;??_-;_-@">
                  <c:v>115309</c:v>
                </c:pt>
                <c:pt idx="9" formatCode="_-* #,##0_-;\-* #,##0_-;_-* &quot;-&quot;??_-;_-@">
                  <c:v>153431</c:v>
                </c:pt>
                <c:pt idx="10" formatCode="_-* #,##0_-;\-* #,##0_-;_-* &quot;-&quot;??_-;_-@">
                  <c:v>152986</c:v>
                </c:pt>
                <c:pt idx="11" formatCode="_-* #,##0_-;\-* #,##0_-;_-* &quot;-&quot;??_-;_-@">
                  <c:v>153127</c:v>
                </c:pt>
                <c:pt idx="12" formatCode="_-* #,##0_-;\-* #,##0_-;_-* &quot;-&quot;??_-;_-@">
                  <c:v>154939</c:v>
                </c:pt>
                <c:pt idx="13" formatCode="_-* #,##0_-;\-* #,##0_-;_-* &quot;-&quot;??_-;_-@">
                  <c:v>156980</c:v>
                </c:pt>
                <c:pt idx="14" formatCode="_-* #,##0_-;\-* #,##0_-;_-* &quot;-&quot;??_-;_-@">
                  <c:v>144266</c:v>
                </c:pt>
                <c:pt idx="15" formatCode="_-* #,##0_-;\-* #,##0_-;_-* &quot;-&quot;??_-;_-@">
                  <c:v>123796</c:v>
                </c:pt>
                <c:pt idx="16" formatCode="_-* #,##0_-;\-* #,##0_-;_-* &quot;-&quot;??_-;_-@">
                  <c:v>157197</c:v>
                </c:pt>
                <c:pt idx="17" formatCode="_-* #,##0_-;\-* #,##0_-;_-* &quot;-&quot;??_-;_-@">
                  <c:v>155046</c:v>
                </c:pt>
                <c:pt idx="18" formatCode="_-* #,##0_-;\-* #,##0_-;_-* &quot;-&quot;??_-;_-@">
                  <c:v>145145</c:v>
                </c:pt>
                <c:pt idx="19" formatCode="_-* #,##0_-;\-* #,##0_-;_-* &quot;-&quot;??_-;_-@">
                  <c:v>157545</c:v>
                </c:pt>
                <c:pt idx="20" formatCode="_-* #,##0_-;\-* #,##0_-;_-* &quot;-&quot;??_-;_-@">
                  <c:v>163741</c:v>
                </c:pt>
                <c:pt idx="21" formatCode="_-* #,##0_-;\-* #,##0_-;_-* &quot;-&quot;??_-;_-@">
                  <c:v>161817</c:v>
                </c:pt>
                <c:pt idx="22" formatCode="_-* #,##0_-;\-* #,##0_-;_-* &quot;-&quot;??_-;_-@">
                  <c:v>142271</c:v>
                </c:pt>
                <c:pt idx="23" formatCode="_-* #,##0_-;\-* #,##0_-;_-* &quot;-&quot;??_-;_-@">
                  <c:v>166766</c:v>
                </c:pt>
                <c:pt idx="24" formatCode="_-* #,##0_-;\-* #,##0_-;_-* &quot;-&quot;??_-;_-@">
                  <c:v>167222</c:v>
                </c:pt>
                <c:pt idx="25" formatCode="_-* #,##0_-;\-* #,##0_-;_-* &quot;-&quot;??_-;_-@">
                  <c:v>172768</c:v>
                </c:pt>
                <c:pt idx="26" formatCode="_-* #,##0_-;\-* #,##0_-;_-* &quot;-&quot;??_-;_-@">
                  <c:v>135837</c:v>
                </c:pt>
                <c:pt idx="27" formatCode="_-* #,##0_-;\-* #,##0_-;_-* &quot;-&quot;??_-;_-@">
                  <c:v>135053</c:v>
                </c:pt>
                <c:pt idx="28" formatCode="_-* #,##0_-;\-* #,##0_-;_-* &quot;-&quot;??_-;_-@">
                  <c:v>127593</c:v>
                </c:pt>
                <c:pt idx="29" formatCode="_-* #,##0_-;\-* #,##0_-;_-* &quot;-&quot;??_-;_-@">
                  <c:v>108040</c:v>
                </c:pt>
                <c:pt idx="30" formatCode="_-* #,##0_-;\-* #,##0_-;_-* &quot;-&quot;??_-;_-@">
                  <c:v>92864</c:v>
                </c:pt>
                <c:pt idx="31" formatCode="_-* #,##0_-;\-* #,##0_-;_-* &quot;-&quot;??_-;_-@">
                  <c:v>71862</c:v>
                </c:pt>
                <c:pt idx="32" formatCode="_-* #,##0_-;\-* #,##0_-;_-* &quot;-&quot;??_-;_-@">
                  <c:v>107719</c:v>
                </c:pt>
                <c:pt idx="33" formatCode="_-* #,##0_-;\-* #,##0_-;_-* &quot;-&quot;??_-;_-@">
                  <c:v>123919</c:v>
                </c:pt>
                <c:pt idx="34" formatCode="_-* #,##0_-;\-* #,##0_-;_-* &quot;-&quot;??_-;_-@">
                  <c:v>114843</c:v>
                </c:pt>
                <c:pt idx="35" formatCode="_-* #,##0_-;\-* #,##0_-;_-* &quot;-&quot;??_-;_-@">
                  <c:v>136010</c:v>
                </c:pt>
                <c:pt idx="36" formatCode="_-* #,##0_-;\-* #,##0_-;_-* &quot;-&quot;??_-;_-@">
                  <c:v>151067</c:v>
                </c:pt>
                <c:pt idx="37" formatCode="_-* #,##0_-;\-* #,##0_-;_-* &quot;-&quot;??_-;_-@">
                  <c:v>142264</c:v>
                </c:pt>
                <c:pt idx="38" formatCode="_-* #,##0_-;\-* #,##0_-;_-* &quot;-&quot;??_-;_-@">
                  <c:v>144710</c:v>
                </c:pt>
                <c:pt idx="39" formatCode="_-* #,##0_-;\-* #,##0_-;_-* &quot;-&quot;??_-;_-@">
                  <c:v>150849</c:v>
                </c:pt>
                <c:pt idx="40" formatCode="_-* #,##0_-;\-* #,##0_-;_-* &quot;-&quot;??_-;_-@">
                  <c:v>155855</c:v>
                </c:pt>
                <c:pt idx="41" formatCode="_-* #,##0_-;\-* #,##0_-;_-* &quot;-&quot;??_-;_-@">
                  <c:v>156713</c:v>
                </c:pt>
                <c:pt idx="42" formatCode="_-* #,##0_-;\-* #,##0_-;_-* &quot;-&quot;??_-;_-@">
                  <c:v>159675</c:v>
                </c:pt>
                <c:pt idx="43" formatCode="_-* #,##0_-;\-* #,##0_-;_-* &quot;-&quot;??_-;_-@">
                  <c:v>159015</c:v>
                </c:pt>
                <c:pt idx="44" formatCode="_-* #,##0_-;\-* #,##0_-;_-* &quot;-&quot;??_-;_-@">
                  <c:v>159035</c:v>
                </c:pt>
                <c:pt idx="45" formatCode="_-* #,##0_-;\-* #,##0_-;_-* &quot;-&quot;??_-;_-@">
                  <c:v>160662</c:v>
                </c:pt>
                <c:pt idx="46" formatCode="_-* #,##0_-;\-* #,##0_-;_-* &quot;-&quot;??_-;_-@">
                  <c:v>163763</c:v>
                </c:pt>
              </c:numCache>
            </c:numRef>
          </c:val>
          <c:smooth val="0"/>
        </c:ser>
        <c:ser>
          <c:idx val="1"/>
          <c:order val="1"/>
          <c:tx>
            <c:v>MB</c:v>
          </c:tx>
          <c:spPr>
            <a:ln w="28575"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'Lalin per Hari 2024 pro'!$V$3:$V$49</c:f>
              <c:strCache>
                <c:ptCount val="47"/>
                <c:pt idx="0">
                  <c:v>M-2</c:v>
                </c:pt>
                <c:pt idx="1">
                  <c:v>M-1</c:v>
                </c:pt>
                <c:pt idx="2">
                  <c:v>H-28</c:v>
                </c:pt>
                <c:pt idx="3">
                  <c:v>H-27</c:v>
                </c:pt>
                <c:pt idx="4">
                  <c:v>H-26</c:v>
                </c:pt>
                <c:pt idx="5">
                  <c:v>H-25</c:v>
                </c:pt>
                <c:pt idx="6">
                  <c:v>H-24</c:v>
                </c:pt>
                <c:pt idx="7">
                  <c:v>H-23</c:v>
                </c:pt>
                <c:pt idx="8">
                  <c:v>H-22</c:v>
                </c:pt>
                <c:pt idx="9">
                  <c:v>H-21</c:v>
                </c:pt>
                <c:pt idx="10">
                  <c:v>H-20</c:v>
                </c:pt>
                <c:pt idx="11">
                  <c:v>H-19</c:v>
                </c:pt>
                <c:pt idx="12">
                  <c:v>H-18</c:v>
                </c:pt>
                <c:pt idx="13">
                  <c:v>H-17</c:v>
                </c:pt>
                <c:pt idx="14">
                  <c:v>H-16</c:v>
                </c:pt>
                <c:pt idx="15">
                  <c:v>H-15</c:v>
                </c:pt>
                <c:pt idx="16">
                  <c:v>H-14</c:v>
                </c:pt>
                <c:pt idx="17">
                  <c:v>H-13</c:v>
                </c:pt>
                <c:pt idx="18">
                  <c:v>H-12</c:v>
                </c:pt>
                <c:pt idx="19">
                  <c:v>H-11</c:v>
                </c:pt>
                <c:pt idx="20">
                  <c:v>H-10</c:v>
                </c:pt>
                <c:pt idx="21">
                  <c:v>H-9</c:v>
                </c:pt>
                <c:pt idx="22">
                  <c:v>H-8</c:v>
                </c:pt>
                <c:pt idx="23">
                  <c:v>H-7</c:v>
                </c:pt>
                <c:pt idx="24">
                  <c:v>H-6</c:v>
                </c:pt>
                <c:pt idx="25">
                  <c:v>H-5</c:v>
                </c:pt>
                <c:pt idx="26">
                  <c:v>H-4</c:v>
                </c:pt>
                <c:pt idx="27">
                  <c:v>H-3</c:v>
                </c:pt>
                <c:pt idx="28">
                  <c:v>H-2</c:v>
                </c:pt>
                <c:pt idx="29">
                  <c:v>H-1</c:v>
                </c:pt>
                <c:pt idx="30">
                  <c:v>HH</c:v>
                </c:pt>
                <c:pt idx="31">
                  <c:v>H</c:v>
                </c:pt>
                <c:pt idx="32">
                  <c:v>H+1</c:v>
                </c:pt>
                <c:pt idx="33">
                  <c:v>H+2</c:v>
                </c:pt>
                <c:pt idx="34">
                  <c:v>H+3</c:v>
                </c:pt>
                <c:pt idx="35">
                  <c:v>H+4</c:v>
                </c:pt>
                <c:pt idx="36">
                  <c:v>H+5</c:v>
                </c:pt>
                <c:pt idx="37">
                  <c:v>H+6</c:v>
                </c:pt>
                <c:pt idx="38">
                  <c:v>H+7</c:v>
                </c:pt>
                <c:pt idx="39">
                  <c:v>H+8</c:v>
                </c:pt>
                <c:pt idx="40">
                  <c:v>H+9</c:v>
                </c:pt>
                <c:pt idx="41">
                  <c:v>H+10</c:v>
                </c:pt>
                <c:pt idx="42">
                  <c:v>H+11</c:v>
                </c:pt>
                <c:pt idx="43">
                  <c:v>H+12</c:v>
                </c:pt>
                <c:pt idx="44">
                  <c:v>H+13</c:v>
                </c:pt>
                <c:pt idx="45">
                  <c:v>H+14</c:v>
                </c:pt>
                <c:pt idx="46">
                  <c:v>H+15</c:v>
                </c:pt>
              </c:strCache>
            </c:strRef>
          </c:cat>
          <c:val>
            <c:numRef>
              <c:f>'Lalin per Hari 2024 pro'!$X$3:$X$49</c:f>
              <c:numCache>
                <c:formatCode>_-* #,##0_-;\-* #,##0_-;_-* "-"_-;_-@</c:formatCode>
                <c:ptCount val="47"/>
                <c:pt idx="0">
                  <c:v>156483.80645161291</c:v>
                </c:pt>
                <c:pt idx="1">
                  <c:v>151897.96551724139</c:v>
                </c:pt>
                <c:pt idx="2" formatCode="_-* #,##0_-;\-* #,##0_-;_-* &quot;-&quot;??_-;_-@">
                  <c:v>0</c:v>
                </c:pt>
                <c:pt idx="3" formatCode="_-* #,##0_-;\-* #,##0_-;_-* &quot;-&quot;??_-;_-@">
                  <c:v>0</c:v>
                </c:pt>
                <c:pt idx="4" formatCode="_-* #,##0_-;\-* #,##0_-;_-* &quot;-&quot;??_-;_-@">
                  <c:v>0</c:v>
                </c:pt>
                <c:pt idx="5" formatCode="_-* #,##0_-;\-* #,##0_-;_-* &quot;-&quot;??_-;_-@">
                  <c:v>0</c:v>
                </c:pt>
                <c:pt idx="6" formatCode="_-* #,##0_-;\-* #,##0_-;_-* &quot;-&quot;??_-;_-@">
                  <c:v>0</c:v>
                </c:pt>
                <c:pt idx="7" formatCode="_-* #,##0_-;\-* #,##0_-;_-* &quot;-&quot;??_-;_-@">
                  <c:v>0</c:v>
                </c:pt>
                <c:pt idx="8" formatCode="_-* #,##0_-;\-* #,##0_-;_-* &quot;-&quot;??_-;_-@">
                  <c:v>0</c:v>
                </c:pt>
                <c:pt idx="9" formatCode="_-* #,##0_-;\-* #,##0_-;_-* &quot;-&quot;??_-;_-@">
                  <c:v>0</c:v>
                </c:pt>
                <c:pt idx="10" formatCode="_-* #,##0_-;\-* #,##0_-;_-* &quot;-&quot;??_-;_-@">
                  <c:v>0</c:v>
                </c:pt>
                <c:pt idx="11" formatCode="_-* #,##0_-;\-* #,##0_-;_-* &quot;-&quot;??_-;_-@">
                  <c:v>0</c:v>
                </c:pt>
                <c:pt idx="12" formatCode="_-* #,##0_-;\-* #,##0_-;_-* &quot;-&quot;??_-;_-@">
                  <c:v>0</c:v>
                </c:pt>
                <c:pt idx="13" formatCode="_-* #,##0_-;\-* #,##0_-;_-* &quot;-&quot;??_-;_-@">
                  <c:v>0</c:v>
                </c:pt>
                <c:pt idx="14" formatCode="_-* #,##0_-;\-* #,##0_-;_-* &quot;-&quot;??_-;_-@">
                  <c:v>0</c:v>
                </c:pt>
                <c:pt idx="15" formatCode="_-* #,##0_-;\-* #,##0_-;_-* &quot;-&quot;??_-;_-@">
                  <c:v>0</c:v>
                </c:pt>
                <c:pt idx="16" formatCode="_-* #,##0_-;\-* #,##0_-;_-* &quot;-&quot;??_-;_-@">
                  <c:v>0</c:v>
                </c:pt>
                <c:pt idx="17" formatCode="_-* #,##0_-;\-* #,##0_-;_-* &quot;-&quot;??_-;_-@">
                  <c:v>0</c:v>
                </c:pt>
                <c:pt idx="18" formatCode="_-* #,##0_-;\-* #,##0_-;_-* &quot;-&quot;??_-;_-@">
                  <c:v>0</c:v>
                </c:pt>
                <c:pt idx="19" formatCode="_-* #,##0_-;\-* #,##0_-;_-* &quot;-&quot;??_-;_-@">
                  <c:v>0</c:v>
                </c:pt>
                <c:pt idx="20" formatCode="_-* #,##0_-;\-* #,##0_-;_-* &quot;-&quot;??_-;_-@">
                  <c:v>0</c:v>
                </c:pt>
                <c:pt idx="21" formatCode="_-* #,##0_-;\-* #,##0_-;_-* &quot;-&quot;??_-;_-@">
                  <c:v>0</c:v>
                </c:pt>
                <c:pt idx="22" formatCode="_-* #,##0_-;\-* #,##0_-;_-* &quot;-&quot;??_-;_-@">
                  <c:v>0</c:v>
                </c:pt>
                <c:pt idx="23" formatCode="_-* #,##0_-;\-* #,##0_-;_-* &quot;-&quot;??_-;_-@">
                  <c:v>0</c:v>
                </c:pt>
                <c:pt idx="24" formatCode="_-* #,##0_-;\-* #,##0_-;_-* &quot;-&quot;??_-;_-@">
                  <c:v>0</c:v>
                </c:pt>
                <c:pt idx="25" formatCode="_-* #,##0_-;\-* #,##0_-;_-* &quot;-&quot;??_-;_-@">
                  <c:v>0</c:v>
                </c:pt>
                <c:pt idx="26" formatCode="_-* #,##0_-;\-* #,##0_-;_-* &quot;-&quot;??_-;_-@">
                  <c:v>0</c:v>
                </c:pt>
                <c:pt idx="27" formatCode="_-* #,##0_-;\-* #,##0_-;_-* &quot;-&quot;??_-;_-@">
                  <c:v>0</c:v>
                </c:pt>
                <c:pt idx="28" formatCode="_-* #,##0_-;\-* #,##0_-;_-* &quot;-&quot;??_-;_-@">
                  <c:v>0</c:v>
                </c:pt>
                <c:pt idx="29" formatCode="_-* #,##0_-;\-* #,##0_-;_-* &quot;-&quot;??_-;_-@">
                  <c:v>0</c:v>
                </c:pt>
                <c:pt idx="30" formatCode="_-* #,##0_-;\-* #,##0_-;_-* &quot;-&quot;??_-;_-@">
                  <c:v>0</c:v>
                </c:pt>
                <c:pt idx="31" formatCode="_-* #,##0_-;\-* #,##0_-;_-* &quot;-&quot;??_-;_-@">
                  <c:v>0</c:v>
                </c:pt>
                <c:pt idx="32" formatCode="_-* #,##0_-;\-* #,##0_-;_-* &quot;-&quot;??_-;_-@">
                  <c:v>0</c:v>
                </c:pt>
                <c:pt idx="33" formatCode="_-* #,##0_-;\-* #,##0_-;_-* &quot;-&quot;??_-;_-@">
                  <c:v>0</c:v>
                </c:pt>
                <c:pt idx="34" formatCode="_-* #,##0_-;\-* #,##0_-;_-* &quot;-&quot;??_-;_-@">
                  <c:v>0</c:v>
                </c:pt>
                <c:pt idx="35" formatCode="_-* #,##0_-;\-* #,##0_-;_-* &quot;-&quot;??_-;_-@">
                  <c:v>0</c:v>
                </c:pt>
                <c:pt idx="36" formatCode="_-* #,##0_-;\-* #,##0_-;_-* &quot;-&quot;??_-;_-@">
                  <c:v>0</c:v>
                </c:pt>
                <c:pt idx="37" formatCode="_-* #,##0_-;\-* #,##0_-;_-* &quot;-&quot;??_-;_-@">
                  <c:v>0</c:v>
                </c:pt>
                <c:pt idx="38" formatCode="_-* #,##0_-;\-* #,##0_-;_-* &quot;-&quot;??_-;_-@">
                  <c:v>0</c:v>
                </c:pt>
                <c:pt idx="39" formatCode="_-* #,##0_-;\-* #,##0_-;_-* &quot;-&quot;??_-;_-@">
                  <c:v>0</c:v>
                </c:pt>
                <c:pt idx="40" formatCode="_-* #,##0_-;\-* #,##0_-;_-* &quot;-&quot;??_-;_-@">
                  <c:v>0</c:v>
                </c:pt>
                <c:pt idx="41" formatCode="_-* #,##0_-;\-* #,##0_-;_-* &quot;-&quot;??_-;_-@">
                  <c:v>0</c:v>
                </c:pt>
                <c:pt idx="42" formatCode="_-* #,##0_-;\-* #,##0_-;_-* &quot;-&quot;??_-;_-@">
                  <c:v>0</c:v>
                </c:pt>
                <c:pt idx="43" formatCode="_-* #,##0_-;\-* #,##0_-;_-* &quot;-&quot;??_-;_-@">
                  <c:v>0</c:v>
                </c:pt>
                <c:pt idx="44" formatCode="_-* #,##0_-;\-* #,##0_-;_-* &quot;-&quot;??_-;_-@">
                  <c:v>0</c:v>
                </c:pt>
                <c:pt idx="45" formatCode="_-* #,##0_-;\-* #,##0_-;_-* &quot;-&quot;??_-;_-@">
                  <c:v>0</c:v>
                </c:pt>
                <c:pt idx="46" formatCode="_-* #,##0_-;\-* #,##0_-;_-* &quot;-&quot;??_-;_-@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2024</c:v>
          </c:tx>
          <c:spPr>
            <a:ln w="28575"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'Lalin per Hari 2024 pro'!$V$3:$V$49</c:f>
              <c:strCache>
                <c:ptCount val="47"/>
                <c:pt idx="0">
                  <c:v>M-2</c:v>
                </c:pt>
                <c:pt idx="1">
                  <c:v>M-1</c:v>
                </c:pt>
                <c:pt idx="2">
                  <c:v>H-28</c:v>
                </c:pt>
                <c:pt idx="3">
                  <c:v>H-27</c:v>
                </c:pt>
                <c:pt idx="4">
                  <c:v>H-26</c:v>
                </c:pt>
                <c:pt idx="5">
                  <c:v>H-25</c:v>
                </c:pt>
                <c:pt idx="6">
                  <c:v>H-24</c:v>
                </c:pt>
                <c:pt idx="7">
                  <c:v>H-23</c:v>
                </c:pt>
                <c:pt idx="8">
                  <c:v>H-22</c:v>
                </c:pt>
                <c:pt idx="9">
                  <c:v>H-21</c:v>
                </c:pt>
                <c:pt idx="10">
                  <c:v>H-20</c:v>
                </c:pt>
                <c:pt idx="11">
                  <c:v>H-19</c:v>
                </c:pt>
                <c:pt idx="12">
                  <c:v>H-18</c:v>
                </c:pt>
                <c:pt idx="13">
                  <c:v>H-17</c:v>
                </c:pt>
                <c:pt idx="14">
                  <c:v>H-16</c:v>
                </c:pt>
                <c:pt idx="15">
                  <c:v>H-15</c:v>
                </c:pt>
                <c:pt idx="16">
                  <c:v>H-14</c:v>
                </c:pt>
                <c:pt idx="17">
                  <c:v>H-13</c:v>
                </c:pt>
                <c:pt idx="18">
                  <c:v>H-12</c:v>
                </c:pt>
                <c:pt idx="19">
                  <c:v>H-11</c:v>
                </c:pt>
                <c:pt idx="20">
                  <c:v>H-10</c:v>
                </c:pt>
                <c:pt idx="21">
                  <c:v>H-9</c:v>
                </c:pt>
                <c:pt idx="22">
                  <c:v>H-8</c:v>
                </c:pt>
                <c:pt idx="23">
                  <c:v>H-7</c:v>
                </c:pt>
                <c:pt idx="24">
                  <c:v>H-6</c:v>
                </c:pt>
                <c:pt idx="25">
                  <c:v>H-5</c:v>
                </c:pt>
                <c:pt idx="26">
                  <c:v>H-4</c:v>
                </c:pt>
                <c:pt idx="27">
                  <c:v>H-3</c:v>
                </c:pt>
                <c:pt idx="28">
                  <c:v>H-2</c:v>
                </c:pt>
                <c:pt idx="29">
                  <c:v>H-1</c:v>
                </c:pt>
                <c:pt idx="30">
                  <c:v>HH</c:v>
                </c:pt>
                <c:pt idx="31">
                  <c:v>H</c:v>
                </c:pt>
                <c:pt idx="32">
                  <c:v>H+1</c:v>
                </c:pt>
                <c:pt idx="33">
                  <c:v>H+2</c:v>
                </c:pt>
                <c:pt idx="34">
                  <c:v>H+3</c:v>
                </c:pt>
                <c:pt idx="35">
                  <c:v>H+4</c:v>
                </c:pt>
                <c:pt idx="36">
                  <c:v>H+5</c:v>
                </c:pt>
                <c:pt idx="37">
                  <c:v>H+6</c:v>
                </c:pt>
                <c:pt idx="38">
                  <c:v>H+7</c:v>
                </c:pt>
                <c:pt idx="39">
                  <c:v>H+8</c:v>
                </c:pt>
                <c:pt idx="40">
                  <c:v>H+9</c:v>
                </c:pt>
                <c:pt idx="41">
                  <c:v>H+10</c:v>
                </c:pt>
                <c:pt idx="42">
                  <c:v>H+11</c:v>
                </c:pt>
                <c:pt idx="43">
                  <c:v>H+12</c:v>
                </c:pt>
                <c:pt idx="44">
                  <c:v>H+13</c:v>
                </c:pt>
                <c:pt idx="45">
                  <c:v>H+14</c:v>
                </c:pt>
                <c:pt idx="46">
                  <c:v>H+15</c:v>
                </c:pt>
              </c:strCache>
            </c:strRef>
          </c:cat>
          <c:val>
            <c:numRef>
              <c:f>'Lalin per Hari 2024 pro'!$Y$3:$Y$18</c:f>
              <c:numCache>
                <c:formatCode>_-* #,##0_-;\-* #,##0_-;_-* "-"_-;_-@</c:formatCode>
                <c:ptCount val="16"/>
                <c:pt idx="0">
                  <c:v>157218.32258064515</c:v>
                </c:pt>
                <c:pt idx="1">
                  <c:v>155121.27586206896</c:v>
                </c:pt>
                <c:pt idx="2" formatCode="_-* #,##0_-;\-* #,##0_-;_-* &quot;-&quot;??_-;_-@">
                  <c:v>114151</c:v>
                </c:pt>
                <c:pt idx="3" formatCode="_-* #,##0_-;\-* #,##0_-;_-* &quot;-&quot;??_-;_-@">
                  <c:v>130258</c:v>
                </c:pt>
                <c:pt idx="4" formatCode="_-* #,##0_-;\-* #,##0_-;_-* &quot;-&quot;??_-;_-@">
                  <c:v>152164</c:v>
                </c:pt>
                <c:pt idx="5" formatCode="_-* #,##0_-;\-* #,##0_-;_-* &quot;-&quot;??_-;_-@">
                  <c:v>152080</c:v>
                </c:pt>
                <c:pt idx="6" formatCode="_-* #,##0_-;\-* #,##0_-;_-* &quot;-&quot;??_-;_-@">
                  <c:v>154930</c:v>
                </c:pt>
                <c:pt idx="7" formatCode="_-* #,##0_-;\-* #,##0_-;_-* &quot;-&quot;??_-;_-@">
                  <c:v>127257</c:v>
                </c:pt>
                <c:pt idx="8" formatCode="_-* #,##0_-;\-* #,##0_-;_-* &quot;-&quot;??_-;_-@">
                  <c:v>110075</c:v>
                </c:pt>
                <c:pt idx="9" formatCode="_-* #,##0_-;\-* #,##0_-;_-* &quot;-&quot;??_-;_-@">
                  <c:v>154844</c:v>
                </c:pt>
                <c:pt idx="10" formatCode="_-* #,##0_-;\-* #,##0_-;_-* &quot;-&quot;??_-;_-@">
                  <c:v>155574</c:v>
                </c:pt>
                <c:pt idx="11" formatCode="_-* #,##0_-;\-* #,##0_-;_-* &quot;-&quot;??_-;_-@">
                  <c:v>157537</c:v>
                </c:pt>
                <c:pt idx="12" formatCode="_-* #,##0_-;\-* #,##0_-;_-* &quot;-&quot;??_-;_-@">
                  <c:v>156996</c:v>
                </c:pt>
                <c:pt idx="13" formatCode="_-* #,##0_-;\-* #,##0_-;_-* &quot;-&quot;??_-;_-@">
                  <c:v>155225</c:v>
                </c:pt>
                <c:pt idx="14" formatCode="_-* #,##0_-;\-* #,##0_-;_-* &quot;-&quot;??_-;_-@">
                  <c:v>140157</c:v>
                </c:pt>
                <c:pt idx="15" formatCode="_-* #,##0_-;\-* #,##0_-;_-* &quot;-&quot;??_-;_-@">
                  <c:v>121602</c:v>
                </c:pt>
              </c:numCache>
            </c:numRef>
          </c:val>
          <c:smooth val="0"/>
        </c:ser>
        <c:ser>
          <c:idx val="3"/>
          <c:order val="3"/>
          <c:tx>
            <c:v>Pre OL 1 2024</c:v>
          </c:tx>
          <c:spPr>
            <a:ln w="28575"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'Lalin per Hari 2024 pro'!$V$3:$V$49</c:f>
              <c:strCache>
                <c:ptCount val="47"/>
                <c:pt idx="0">
                  <c:v>M-2</c:v>
                </c:pt>
                <c:pt idx="1">
                  <c:v>M-1</c:v>
                </c:pt>
                <c:pt idx="2">
                  <c:v>H-28</c:v>
                </c:pt>
                <c:pt idx="3">
                  <c:v>H-27</c:v>
                </c:pt>
                <c:pt idx="4">
                  <c:v>H-26</c:v>
                </c:pt>
                <c:pt idx="5">
                  <c:v>H-25</c:v>
                </c:pt>
                <c:pt idx="6">
                  <c:v>H-24</c:v>
                </c:pt>
                <c:pt idx="7">
                  <c:v>H-23</c:v>
                </c:pt>
                <c:pt idx="8">
                  <c:v>H-22</c:v>
                </c:pt>
                <c:pt idx="9">
                  <c:v>H-21</c:v>
                </c:pt>
                <c:pt idx="10">
                  <c:v>H-20</c:v>
                </c:pt>
                <c:pt idx="11">
                  <c:v>H-19</c:v>
                </c:pt>
                <c:pt idx="12">
                  <c:v>H-18</c:v>
                </c:pt>
                <c:pt idx="13">
                  <c:v>H-17</c:v>
                </c:pt>
                <c:pt idx="14">
                  <c:v>H-16</c:v>
                </c:pt>
                <c:pt idx="15">
                  <c:v>H-15</c:v>
                </c:pt>
                <c:pt idx="16">
                  <c:v>H-14</c:v>
                </c:pt>
                <c:pt idx="17">
                  <c:v>H-13</c:v>
                </c:pt>
                <c:pt idx="18">
                  <c:v>H-12</c:v>
                </c:pt>
                <c:pt idx="19">
                  <c:v>H-11</c:v>
                </c:pt>
                <c:pt idx="20">
                  <c:v>H-10</c:v>
                </c:pt>
                <c:pt idx="21">
                  <c:v>H-9</c:v>
                </c:pt>
                <c:pt idx="22">
                  <c:v>H-8</c:v>
                </c:pt>
                <c:pt idx="23">
                  <c:v>H-7</c:v>
                </c:pt>
                <c:pt idx="24">
                  <c:v>H-6</c:v>
                </c:pt>
                <c:pt idx="25">
                  <c:v>H-5</c:v>
                </c:pt>
                <c:pt idx="26">
                  <c:v>H-4</c:v>
                </c:pt>
                <c:pt idx="27">
                  <c:v>H-3</c:v>
                </c:pt>
                <c:pt idx="28">
                  <c:v>H-2</c:v>
                </c:pt>
                <c:pt idx="29">
                  <c:v>H-1</c:v>
                </c:pt>
                <c:pt idx="30">
                  <c:v>HH</c:v>
                </c:pt>
                <c:pt idx="31">
                  <c:v>H</c:v>
                </c:pt>
                <c:pt idx="32">
                  <c:v>H+1</c:v>
                </c:pt>
                <c:pt idx="33">
                  <c:v>H+2</c:v>
                </c:pt>
                <c:pt idx="34">
                  <c:v>H+3</c:v>
                </c:pt>
                <c:pt idx="35">
                  <c:v>H+4</c:v>
                </c:pt>
                <c:pt idx="36">
                  <c:v>H+5</c:v>
                </c:pt>
                <c:pt idx="37">
                  <c:v>H+6</c:v>
                </c:pt>
                <c:pt idx="38">
                  <c:v>H+7</c:v>
                </c:pt>
                <c:pt idx="39">
                  <c:v>H+8</c:v>
                </c:pt>
                <c:pt idx="40">
                  <c:v>H+9</c:v>
                </c:pt>
                <c:pt idx="41">
                  <c:v>H+10</c:v>
                </c:pt>
                <c:pt idx="42">
                  <c:v>H+11</c:v>
                </c:pt>
                <c:pt idx="43">
                  <c:v>H+12</c:v>
                </c:pt>
                <c:pt idx="44">
                  <c:v>H+13</c:v>
                </c:pt>
                <c:pt idx="45">
                  <c:v>H+14</c:v>
                </c:pt>
                <c:pt idx="46">
                  <c:v>H+15</c:v>
                </c:pt>
              </c:strCache>
            </c:strRef>
          </c:cat>
          <c:val>
            <c:numRef>
              <c:f>'Lalin per Hari 2024 pro'!$Z$3:$Z$49</c:f>
              <c:numCache>
                <c:formatCode>_-* #,##0_-;\-* #,##0_-;_-* "-"_-;_-@</c:formatCode>
                <c:ptCount val="47"/>
                <c:pt idx="0">
                  <c:v>157218.32258064515</c:v>
                </c:pt>
                <c:pt idx="1">
                  <c:v>155121.27586206896</c:v>
                </c:pt>
                <c:pt idx="2" formatCode="_-* #,##0_-;\-* #,##0_-;_-* &quot;-&quot;??_-;_-@">
                  <c:v>114151</c:v>
                </c:pt>
                <c:pt idx="3" formatCode="_-* #,##0_-;\-* #,##0_-;_-* &quot;-&quot;??_-;_-@">
                  <c:v>130258</c:v>
                </c:pt>
                <c:pt idx="4" formatCode="_-* #,##0_-;\-* #,##0_-;_-* &quot;-&quot;??_-;_-@">
                  <c:v>152164</c:v>
                </c:pt>
                <c:pt idx="5" formatCode="_-* #,##0_-;\-* #,##0_-;_-* &quot;-&quot;??_-;_-@">
                  <c:v>152080</c:v>
                </c:pt>
                <c:pt idx="6" formatCode="_-* #,##0_-;\-* #,##0_-;_-* &quot;-&quot;??_-;_-@">
                  <c:v>154930</c:v>
                </c:pt>
                <c:pt idx="7" formatCode="_-* #,##0_-;\-* #,##0_-;_-* &quot;-&quot;??_-;_-@">
                  <c:v>127257</c:v>
                </c:pt>
                <c:pt idx="8" formatCode="_-* #,##0_-;\-* #,##0_-;_-* &quot;-&quot;??_-;_-@">
                  <c:v>110075</c:v>
                </c:pt>
                <c:pt idx="9" formatCode="_-* #,##0_-;\-* #,##0_-;_-* &quot;-&quot;??_-;_-@">
                  <c:v>154844</c:v>
                </c:pt>
                <c:pt idx="10" formatCode="_-* #,##0_-;\-* #,##0_-;_-* &quot;-&quot;??_-;_-@">
                  <c:v>155574</c:v>
                </c:pt>
                <c:pt idx="11" formatCode="_-* #,##0_-;\-* #,##0_-;_-* &quot;-&quot;??_-;_-@">
                  <c:v>157537</c:v>
                </c:pt>
                <c:pt idx="12" formatCode="_-* #,##0_-;\-* #,##0_-;_-* &quot;-&quot;??_-;_-@">
                  <c:v>156996</c:v>
                </c:pt>
                <c:pt idx="13" formatCode="_-* #,##0_-;\-* #,##0_-;_-* &quot;-&quot;??_-;_-@">
                  <c:v>153685</c:v>
                </c:pt>
                <c:pt idx="14" formatCode="_-* #,##0_-;\-* #,##0_-;_-* &quot;-&quot;??_-;_-@">
                  <c:v>134682</c:v>
                </c:pt>
                <c:pt idx="15" formatCode="_-* #,##0_-;\-* #,##0_-;_-* &quot;-&quot;??_-;_-@">
                  <c:v>119305</c:v>
                </c:pt>
                <c:pt idx="16" formatCode="_-* #,##0_-;\-* #,##0_-;_-* &quot;-&quot;??_-;_-@">
                  <c:v>154631</c:v>
                </c:pt>
                <c:pt idx="17" formatCode="_-* #,##0_-;\-* #,##0_-;_-* &quot;-&quot;??_-;_-@">
                  <c:v>156672</c:v>
                </c:pt>
                <c:pt idx="18" formatCode="_-* #,##0_-;\-* #,##0_-;_-* &quot;-&quot;??_-;_-@">
                  <c:v>164566</c:v>
                </c:pt>
                <c:pt idx="19" formatCode="_-* #,##0_-;\-* #,##0_-;_-* &quot;-&quot;??_-;_-@">
                  <c:v>175494</c:v>
                </c:pt>
                <c:pt idx="20" formatCode="_-* #,##0_-;\-* #,##0_-;_-* &quot;-&quot;??_-;_-@">
                  <c:v>127453</c:v>
                </c:pt>
                <c:pt idx="21" formatCode="_-* #,##0_-;\-* #,##0_-;_-* &quot;-&quot;??_-;_-@">
                  <c:v>143867</c:v>
                </c:pt>
                <c:pt idx="22" formatCode="_-* #,##0_-;\-* #,##0_-;_-* &quot;-&quot;??_-;_-@">
                  <c:v>171683</c:v>
                </c:pt>
                <c:pt idx="23" formatCode="_-* #,##0_-;\-* #,##0_-;_-* &quot;-&quot;??_-;_-@">
                  <c:v>175160</c:v>
                </c:pt>
                <c:pt idx="24" formatCode="_-* #,##0_-;\-* #,##0_-;_-* &quot;-&quot;??_-;_-@">
                  <c:v>176169</c:v>
                </c:pt>
                <c:pt idx="25" formatCode="_-* #,##0_-;\-* #,##0_-;_-* &quot;-&quot;??_-;_-@">
                  <c:v>179454</c:v>
                </c:pt>
                <c:pt idx="26" formatCode="_-* #,##0_-;\-* #,##0_-;_-* &quot;-&quot;??_-;_-@">
                  <c:v>175084</c:v>
                </c:pt>
                <c:pt idx="27" formatCode="_-* #,##0_-;\-* #,##0_-;_-* &quot;-&quot;??_-;_-@">
                  <c:v>175084</c:v>
                </c:pt>
                <c:pt idx="28" formatCode="_-* #,##0_-;\-* #,##0_-;_-* &quot;-&quot;??_-;_-@">
                  <c:v>170660</c:v>
                </c:pt>
                <c:pt idx="29" formatCode="_-* #,##0_-;\-* #,##0_-;_-* &quot;-&quot;??_-;_-@">
                  <c:v>158314</c:v>
                </c:pt>
                <c:pt idx="30" formatCode="_-* #,##0_-;\-* #,##0_-;_-* &quot;-&quot;??_-;_-@">
                  <c:v>124272</c:v>
                </c:pt>
                <c:pt idx="31" formatCode="_-* #,##0_-;\-* #,##0_-;_-* &quot;-&quot;??_-;_-@">
                  <c:v>98979</c:v>
                </c:pt>
                <c:pt idx="32" formatCode="_-* #,##0_-;\-* #,##0_-;_-* &quot;-&quot;??_-;_-@">
                  <c:v>132839</c:v>
                </c:pt>
                <c:pt idx="33" formatCode="_-* #,##0_-;\-* #,##0_-;_-* &quot;-&quot;??_-;_-@">
                  <c:v>143814</c:v>
                </c:pt>
                <c:pt idx="34" formatCode="_-* #,##0_-;\-* #,##0_-;_-* &quot;-&quot;??_-;_-@">
                  <c:v>156659</c:v>
                </c:pt>
                <c:pt idx="35" formatCode="_-* #,##0_-;\-* #,##0_-;_-* &quot;-&quot;??_-;_-@">
                  <c:v>158125</c:v>
                </c:pt>
                <c:pt idx="36" formatCode="_-* #,##0_-;\-* #,##0_-;_-* &quot;-&quot;??_-;_-@">
                  <c:v>156821</c:v>
                </c:pt>
                <c:pt idx="37" formatCode="_-* #,##0_-;\-* #,##0_-;_-* &quot;-&quot;??_-;_-@">
                  <c:v>157673</c:v>
                </c:pt>
                <c:pt idx="38" formatCode="_-* #,##0_-;\-* #,##0_-;_-* &quot;-&quot;??_-;_-@">
                  <c:v>155358</c:v>
                </c:pt>
                <c:pt idx="39" formatCode="_-* #,##0_-;\-* #,##0_-;_-* &quot;-&quot;??_-;_-@">
                  <c:v>161246</c:v>
                </c:pt>
                <c:pt idx="40" formatCode="_-* #,##0_-;\-* #,##0_-;_-* &quot;-&quot;??_-;_-@">
                  <c:v>164891</c:v>
                </c:pt>
                <c:pt idx="41" formatCode="_-* #,##0_-;\-* #,##0_-;_-* &quot;-&quot;??_-;_-@">
                  <c:v>171065</c:v>
                </c:pt>
                <c:pt idx="42" formatCode="_-* #,##0_-;\-* #,##0_-;_-* &quot;-&quot;??_-;_-@">
                  <c:v>172457</c:v>
                </c:pt>
                <c:pt idx="43" formatCode="_-* #,##0_-;\-* #,##0_-;_-* &quot;-&quot;??_-;_-@">
                  <c:v>171231</c:v>
                </c:pt>
                <c:pt idx="44" formatCode="_-* #,##0_-;\-* #,##0_-;_-* &quot;-&quot;??_-;_-@">
                  <c:v>169661</c:v>
                </c:pt>
                <c:pt idx="45" formatCode="_-* #,##0_-;\-* #,##0_-;_-* &quot;-&quot;??_-;_-@">
                  <c:v>169051</c:v>
                </c:pt>
                <c:pt idx="46" formatCode="_-* #,##0_-;\-* #,##0_-;_-* &quot;-&quot;??_-;_-@">
                  <c:v>160921</c:v>
                </c:pt>
              </c:numCache>
            </c:numRef>
          </c:val>
          <c:smooth val="0"/>
        </c:ser>
        <c:ser>
          <c:idx val="4"/>
          <c:order val="4"/>
          <c:tx>
            <c:v>Janger 2019</c:v>
          </c:tx>
          <c:spPr>
            <a:ln w="28575"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'Lalin per Hari 2024 pro'!$V$3:$V$49</c:f>
              <c:strCache>
                <c:ptCount val="47"/>
                <c:pt idx="0">
                  <c:v>M-2</c:v>
                </c:pt>
                <c:pt idx="1">
                  <c:v>M-1</c:v>
                </c:pt>
                <c:pt idx="2">
                  <c:v>H-28</c:v>
                </c:pt>
                <c:pt idx="3">
                  <c:v>H-27</c:v>
                </c:pt>
                <c:pt idx="4">
                  <c:v>H-26</c:v>
                </c:pt>
                <c:pt idx="5">
                  <c:v>H-25</c:v>
                </c:pt>
                <c:pt idx="6">
                  <c:v>H-24</c:v>
                </c:pt>
                <c:pt idx="7">
                  <c:v>H-23</c:v>
                </c:pt>
                <c:pt idx="8">
                  <c:v>H-22</c:v>
                </c:pt>
                <c:pt idx="9">
                  <c:v>H-21</c:v>
                </c:pt>
                <c:pt idx="10">
                  <c:v>H-20</c:v>
                </c:pt>
                <c:pt idx="11">
                  <c:v>H-19</c:v>
                </c:pt>
                <c:pt idx="12">
                  <c:v>H-18</c:v>
                </c:pt>
                <c:pt idx="13">
                  <c:v>H-17</c:v>
                </c:pt>
                <c:pt idx="14">
                  <c:v>H-16</c:v>
                </c:pt>
                <c:pt idx="15">
                  <c:v>H-15</c:v>
                </c:pt>
                <c:pt idx="16">
                  <c:v>H-14</c:v>
                </c:pt>
                <c:pt idx="17">
                  <c:v>H-13</c:v>
                </c:pt>
                <c:pt idx="18">
                  <c:v>H-12</c:v>
                </c:pt>
                <c:pt idx="19">
                  <c:v>H-11</c:v>
                </c:pt>
                <c:pt idx="20">
                  <c:v>H-10</c:v>
                </c:pt>
                <c:pt idx="21">
                  <c:v>H-9</c:v>
                </c:pt>
                <c:pt idx="22">
                  <c:v>H-8</c:v>
                </c:pt>
                <c:pt idx="23">
                  <c:v>H-7</c:v>
                </c:pt>
                <c:pt idx="24">
                  <c:v>H-6</c:v>
                </c:pt>
                <c:pt idx="25">
                  <c:v>H-5</c:v>
                </c:pt>
                <c:pt idx="26">
                  <c:v>H-4</c:v>
                </c:pt>
                <c:pt idx="27">
                  <c:v>H-3</c:v>
                </c:pt>
                <c:pt idx="28">
                  <c:v>H-2</c:v>
                </c:pt>
                <c:pt idx="29">
                  <c:v>H-1</c:v>
                </c:pt>
                <c:pt idx="30">
                  <c:v>HH</c:v>
                </c:pt>
                <c:pt idx="31">
                  <c:v>H</c:v>
                </c:pt>
                <c:pt idx="32">
                  <c:v>H+1</c:v>
                </c:pt>
                <c:pt idx="33">
                  <c:v>H+2</c:v>
                </c:pt>
                <c:pt idx="34">
                  <c:v>H+3</c:v>
                </c:pt>
                <c:pt idx="35">
                  <c:v>H+4</c:v>
                </c:pt>
                <c:pt idx="36">
                  <c:v>H+5</c:v>
                </c:pt>
                <c:pt idx="37">
                  <c:v>H+6</c:v>
                </c:pt>
                <c:pt idx="38">
                  <c:v>H+7</c:v>
                </c:pt>
                <c:pt idx="39">
                  <c:v>H+8</c:v>
                </c:pt>
                <c:pt idx="40">
                  <c:v>H+9</c:v>
                </c:pt>
                <c:pt idx="41">
                  <c:v>H+10</c:v>
                </c:pt>
                <c:pt idx="42">
                  <c:v>H+11</c:v>
                </c:pt>
                <c:pt idx="43">
                  <c:v>H+12</c:v>
                </c:pt>
                <c:pt idx="44">
                  <c:v>H+13</c:v>
                </c:pt>
                <c:pt idx="45">
                  <c:v>H+14</c:v>
                </c:pt>
                <c:pt idx="46">
                  <c:v>H+15</c:v>
                </c:pt>
              </c:strCache>
            </c:strRef>
          </c:cat>
          <c:val>
            <c:numRef>
              <c:f>'Lalin per Hari 2024 pro'!$AA$3:$AA$49</c:f>
              <c:numCache>
                <c:formatCode>_-* #,##0_-;\-* #,##0_-;_-* "-"_-;_-@</c:formatCode>
                <c:ptCount val="47"/>
                <c:pt idx="0">
                  <c:v>268267</c:v>
                </c:pt>
                <c:pt idx="1">
                  <c:v>248507</c:v>
                </c:pt>
                <c:pt idx="2" formatCode="#,##0">
                  <c:v>250023</c:v>
                </c:pt>
                <c:pt idx="3" formatCode="#,##0">
                  <c:v>259413</c:v>
                </c:pt>
                <c:pt idx="4" formatCode="#,##0">
                  <c:v>264111</c:v>
                </c:pt>
                <c:pt idx="5" formatCode="#,##0">
                  <c:v>262857</c:v>
                </c:pt>
                <c:pt idx="6" formatCode="#,##0">
                  <c:v>271690</c:v>
                </c:pt>
                <c:pt idx="7" formatCode="#,##0">
                  <c:v>258489</c:v>
                </c:pt>
                <c:pt idx="8" formatCode="#,##0">
                  <c:v>215401</c:v>
                </c:pt>
                <c:pt idx="9" formatCode="#,##0">
                  <c:v>263331</c:v>
                </c:pt>
                <c:pt idx="10" formatCode="#,##0">
                  <c:v>265676</c:v>
                </c:pt>
                <c:pt idx="11" formatCode="#,##0">
                  <c:v>267211</c:v>
                </c:pt>
                <c:pt idx="12" formatCode="#,##0">
                  <c:v>257109</c:v>
                </c:pt>
                <c:pt idx="13" formatCode="#,##0">
                  <c:v>262613</c:v>
                </c:pt>
                <c:pt idx="14" formatCode="#,##0">
                  <c:v>262550</c:v>
                </c:pt>
                <c:pt idx="15" formatCode="#,##0">
                  <c:v>222961</c:v>
                </c:pt>
                <c:pt idx="16" formatCode="#,##0">
                  <c:v>271467</c:v>
                </c:pt>
                <c:pt idx="17" formatCode="#,##0">
                  <c:v>267173</c:v>
                </c:pt>
                <c:pt idx="18" formatCode="#,##0">
                  <c:v>192439</c:v>
                </c:pt>
                <c:pt idx="19" formatCode="#,##0">
                  <c:v>251852</c:v>
                </c:pt>
                <c:pt idx="20" formatCode="#,##0">
                  <c:v>278211</c:v>
                </c:pt>
                <c:pt idx="21" formatCode="#,##0">
                  <c:v>275208</c:v>
                </c:pt>
                <c:pt idx="22" formatCode="#,##0">
                  <c:v>240617</c:v>
                </c:pt>
                <c:pt idx="23" formatCode="#,##0">
                  <c:v>277803</c:v>
                </c:pt>
                <c:pt idx="24" formatCode="#,##0">
                  <c:v>286824</c:v>
                </c:pt>
                <c:pt idx="25" formatCode="#,##0">
                  <c:v>294009</c:v>
                </c:pt>
                <c:pt idx="26" formatCode="#,##0">
                  <c:v>228633</c:v>
                </c:pt>
                <c:pt idx="27" formatCode="#,##0">
                  <c:v>239402</c:v>
                </c:pt>
                <c:pt idx="28" formatCode="#,##0">
                  <c:v>215703</c:v>
                </c:pt>
                <c:pt idx="29" formatCode="#,##0">
                  <c:v>182705</c:v>
                </c:pt>
                <c:pt idx="30" formatCode="#,##0">
                  <c:v>174195</c:v>
                </c:pt>
                <c:pt idx="31" formatCode="#,##0">
                  <c:v>149850</c:v>
                </c:pt>
                <c:pt idx="32" formatCode="#,##0">
                  <c:v>192863</c:v>
                </c:pt>
                <c:pt idx="33" formatCode="#,##0">
                  <c:v>186633</c:v>
                </c:pt>
                <c:pt idx="34" formatCode="#,##0">
                  <c:v>176061</c:v>
                </c:pt>
                <c:pt idx="35" formatCode="#,##0">
                  <c:v>196869</c:v>
                </c:pt>
                <c:pt idx="36" formatCode="#,##0">
                  <c:v>205312</c:v>
                </c:pt>
                <c:pt idx="37" formatCode="#,##0">
                  <c:v>223461</c:v>
                </c:pt>
                <c:pt idx="38" formatCode="#,##0">
                  <c:v>239023</c:v>
                </c:pt>
                <c:pt idx="39" formatCode="#,##0">
                  <c:v>253369</c:v>
                </c:pt>
                <c:pt idx="40" formatCode="#,##0">
                  <c:v>258286</c:v>
                </c:pt>
                <c:pt idx="41" formatCode="#,##0">
                  <c:v>268050</c:v>
                </c:pt>
                <c:pt idx="42" formatCode="#,##0">
                  <c:v>263326</c:v>
                </c:pt>
                <c:pt idx="43" formatCode="#,##0">
                  <c:v>246578</c:v>
                </c:pt>
                <c:pt idx="44" formatCode="#,##0">
                  <c:v>267348</c:v>
                </c:pt>
                <c:pt idx="45" formatCode="#,##0">
                  <c:v>266744</c:v>
                </c:pt>
                <c:pt idx="46" formatCode="#,##0">
                  <c:v>273581</c:v>
                </c:pt>
              </c:numCache>
            </c:numRef>
          </c:val>
          <c:smooth val="0"/>
        </c:ser>
        <c:ser>
          <c:idx val="5"/>
          <c:order val="5"/>
          <c:tx>
            <c:v>Janger 2024</c:v>
          </c:tx>
          <c:spPr>
            <a:ln w="28575"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'Lalin per Hari 2024 pro'!$V$3:$V$49</c:f>
              <c:strCache>
                <c:ptCount val="47"/>
                <c:pt idx="0">
                  <c:v>M-2</c:v>
                </c:pt>
                <c:pt idx="1">
                  <c:v>M-1</c:v>
                </c:pt>
                <c:pt idx="2">
                  <c:v>H-28</c:v>
                </c:pt>
                <c:pt idx="3">
                  <c:v>H-27</c:v>
                </c:pt>
                <c:pt idx="4">
                  <c:v>H-26</c:v>
                </c:pt>
                <c:pt idx="5">
                  <c:v>H-25</c:v>
                </c:pt>
                <c:pt idx="6">
                  <c:v>H-24</c:v>
                </c:pt>
                <c:pt idx="7">
                  <c:v>H-23</c:v>
                </c:pt>
                <c:pt idx="8">
                  <c:v>H-22</c:v>
                </c:pt>
                <c:pt idx="9">
                  <c:v>H-21</c:v>
                </c:pt>
                <c:pt idx="10">
                  <c:v>H-20</c:v>
                </c:pt>
                <c:pt idx="11">
                  <c:v>H-19</c:v>
                </c:pt>
                <c:pt idx="12">
                  <c:v>H-18</c:v>
                </c:pt>
                <c:pt idx="13">
                  <c:v>H-17</c:v>
                </c:pt>
                <c:pt idx="14">
                  <c:v>H-16</c:v>
                </c:pt>
                <c:pt idx="15">
                  <c:v>H-15</c:v>
                </c:pt>
                <c:pt idx="16">
                  <c:v>H-14</c:v>
                </c:pt>
                <c:pt idx="17">
                  <c:v>H-13</c:v>
                </c:pt>
                <c:pt idx="18">
                  <c:v>H-12</c:v>
                </c:pt>
                <c:pt idx="19">
                  <c:v>H-11</c:v>
                </c:pt>
                <c:pt idx="20">
                  <c:v>H-10</c:v>
                </c:pt>
                <c:pt idx="21">
                  <c:v>H-9</c:v>
                </c:pt>
                <c:pt idx="22">
                  <c:v>H-8</c:v>
                </c:pt>
                <c:pt idx="23">
                  <c:v>H-7</c:v>
                </c:pt>
                <c:pt idx="24">
                  <c:v>H-6</c:v>
                </c:pt>
                <c:pt idx="25">
                  <c:v>H-5</c:v>
                </c:pt>
                <c:pt idx="26">
                  <c:v>H-4</c:v>
                </c:pt>
                <c:pt idx="27">
                  <c:v>H-3</c:v>
                </c:pt>
                <c:pt idx="28">
                  <c:v>H-2</c:v>
                </c:pt>
                <c:pt idx="29">
                  <c:v>H-1</c:v>
                </c:pt>
                <c:pt idx="30">
                  <c:v>HH</c:v>
                </c:pt>
                <c:pt idx="31">
                  <c:v>H</c:v>
                </c:pt>
                <c:pt idx="32">
                  <c:v>H+1</c:v>
                </c:pt>
                <c:pt idx="33">
                  <c:v>H+2</c:v>
                </c:pt>
                <c:pt idx="34">
                  <c:v>H+3</c:v>
                </c:pt>
                <c:pt idx="35">
                  <c:v>H+4</c:v>
                </c:pt>
                <c:pt idx="36">
                  <c:v>H+5</c:v>
                </c:pt>
                <c:pt idx="37">
                  <c:v>H+6</c:v>
                </c:pt>
                <c:pt idx="38">
                  <c:v>H+7</c:v>
                </c:pt>
                <c:pt idx="39">
                  <c:v>H+8</c:v>
                </c:pt>
                <c:pt idx="40">
                  <c:v>H+9</c:v>
                </c:pt>
                <c:pt idx="41">
                  <c:v>H+10</c:v>
                </c:pt>
                <c:pt idx="42">
                  <c:v>H+11</c:v>
                </c:pt>
                <c:pt idx="43">
                  <c:v>H+12</c:v>
                </c:pt>
                <c:pt idx="44">
                  <c:v>H+13</c:v>
                </c:pt>
                <c:pt idx="45">
                  <c:v>H+14</c:v>
                </c:pt>
                <c:pt idx="46">
                  <c:v>H+15</c:v>
                </c:pt>
              </c:strCache>
            </c:strRef>
          </c:cat>
          <c:val>
            <c:numRef>
              <c:f>'Lalin per Hari 2024 pro'!$AB$3:$AB$18</c:f>
              <c:numCache>
                <c:formatCode>_-* #,##0_-;\-* #,##0_-;_-* "-"_-;_-@</c:formatCode>
                <c:ptCount val="16"/>
                <c:pt idx="0">
                  <c:v>276014.38709677418</c:v>
                </c:pt>
                <c:pt idx="1">
                  <c:v>279149.44827586209</c:v>
                </c:pt>
                <c:pt idx="2" formatCode="_-* #,##0_-;\-* #,##0_-;_-* &quot;-&quot;??_-;_-@">
                  <c:v>202026</c:v>
                </c:pt>
                <c:pt idx="3" formatCode="_-* #,##0_-;\-* #,##0_-;_-* &quot;-&quot;??_-;_-@">
                  <c:v>245114</c:v>
                </c:pt>
                <c:pt idx="4" formatCode="_-* #,##0_-;\-* #,##0_-;_-* &quot;-&quot;??_-;_-@">
                  <c:v>278579</c:v>
                </c:pt>
                <c:pt idx="5" formatCode="_-* #,##0_-;\-* #,##0_-;_-* &quot;-&quot;??_-;_-@">
                  <c:v>278380</c:v>
                </c:pt>
                <c:pt idx="6" formatCode="_-* #,##0_-;\-* #,##0_-;_-* &quot;-&quot;??_-;_-@">
                  <c:v>289157</c:v>
                </c:pt>
                <c:pt idx="7" formatCode="_-* #,##0_-;\-* #,##0_-;_-* &quot;-&quot;??_-;_-@">
                  <c:v>257606</c:v>
                </c:pt>
                <c:pt idx="8" formatCode="_-* #,##0_-;\-* #,##0_-;_-* &quot;-&quot;??_-;_-@">
                  <c:v>206890</c:v>
                </c:pt>
                <c:pt idx="9" formatCode="_-* #,##0_-;\-* #,##0_-;_-* &quot;-&quot;??_-;_-@">
                  <c:v>280984</c:v>
                </c:pt>
                <c:pt idx="10" formatCode="_-* #,##0_-;\-* #,##0_-;_-* &quot;-&quot;??_-;_-@">
                  <c:v>278793</c:v>
                </c:pt>
                <c:pt idx="11" formatCode="_-* #,##0_-;\-* #,##0_-;_-* &quot;-&quot;??_-;_-@">
                  <c:v>285217</c:v>
                </c:pt>
                <c:pt idx="12" formatCode="_-* #,##0_-;\-* #,##0_-;_-* &quot;-&quot;??_-;_-@">
                  <c:v>289483</c:v>
                </c:pt>
                <c:pt idx="13" formatCode="_-* #,##0_-;\-* #,##0_-;_-* &quot;-&quot;??_-;_-@">
                  <c:v>290220</c:v>
                </c:pt>
                <c:pt idx="14" formatCode="_-* #,##0_-;\-* #,##0_-;_-* &quot;-&quot;??_-;_-@">
                  <c:v>268405</c:v>
                </c:pt>
                <c:pt idx="15" formatCode="_-* #,##0_-;\-* #,##0_-;_-* &quot;-&quot;??_-;_-@">
                  <c:v>228122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37584"/>
        <c:axId val="487126160"/>
      </c:lineChart>
      <c:catAx>
        <c:axId val="48713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7126160"/>
        <c:crosses val="autoZero"/>
        <c:auto val="1"/>
        <c:lblAlgn val="ctr"/>
        <c:lblOffset val="100"/>
        <c:noMultiLvlLbl val="1"/>
      </c:catAx>
      <c:valAx>
        <c:axId val="487126160"/>
        <c:scaling>
          <c:orientation val="minMax"/>
          <c:max val="30000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_-* #,##0_-;\-* #,##0_-;_-* &quot;-&quot;_-;_-@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7137584"/>
        <c:crosses val="autoZero"/>
        <c:crossBetween val="between"/>
        <c:majorUnit val="20000"/>
        <c:minorUnit val="10000"/>
      </c:valAx>
    </c:plotArea>
    <c:legend>
      <c:legendPos val="b"/>
      <c:layout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sz="1400" b="0" i="0">
                <a:solidFill>
                  <a:srgbClr val="757575"/>
                </a:solidFill>
                <a:latin typeface="+mn-lt"/>
              </a:rPr>
              <a:t>Traffic 2024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2019</c:v>
          </c:tx>
          <c:spPr>
            <a:ln w="28575" cmpd="sng">
              <a:solidFill>
                <a:srgbClr val="4285F4"/>
              </a:solidFill>
              <a:prstDash val="dashDot"/>
            </a:ln>
          </c:spPr>
          <c:marker>
            <c:symbol val="none"/>
          </c:marker>
          <c:cat>
            <c:strRef>
              <c:f>'Proyeksi Ops.Case s.d 2028'!$AV$24:$AV$35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'Proyeksi Ops.Case s.d 2028'!$AW$24:$AW$35</c:f>
              <c:numCache>
                <c:formatCode>_(* #,##0_);_(* \(#,##0\);_(* "-"??_);_(@_)</c:formatCode>
                <c:ptCount val="12"/>
                <c:pt idx="0">
                  <c:v>145</c:v>
                </c:pt>
                <c:pt idx="1">
                  <c:v>144</c:v>
                </c:pt>
                <c:pt idx="2">
                  <c:v>146</c:v>
                </c:pt>
                <c:pt idx="3">
                  <c:v>148</c:v>
                </c:pt>
                <c:pt idx="4">
                  <c:v>150</c:v>
                </c:pt>
                <c:pt idx="5">
                  <c:v>146</c:v>
                </c:pt>
                <c:pt idx="6">
                  <c:v>159</c:v>
                </c:pt>
                <c:pt idx="7">
                  <c:v>153</c:v>
                </c:pt>
                <c:pt idx="8">
                  <c:v>151</c:v>
                </c:pt>
                <c:pt idx="9">
                  <c:v>152</c:v>
                </c:pt>
                <c:pt idx="10">
                  <c:v>154</c:v>
                </c:pt>
                <c:pt idx="11">
                  <c:v>155</c:v>
                </c:pt>
              </c:numCache>
            </c:numRef>
          </c:val>
          <c:smooth val="1"/>
        </c:ser>
        <c:ser>
          <c:idx val="1"/>
          <c:order val="1"/>
          <c:tx>
            <c:v>2022</c:v>
          </c:tx>
          <c:spPr>
            <a:ln w="28575" cmpd="sng">
              <a:solidFill>
                <a:srgbClr val="EA4335"/>
              </a:solidFill>
              <a:prstDash val="sysDot"/>
            </a:ln>
          </c:spPr>
          <c:marker>
            <c:symbol val="none"/>
          </c:marker>
          <c:cat>
            <c:strRef>
              <c:f>'Proyeksi Ops.Case s.d 2028'!$AV$24:$AV$35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'Proyeksi Ops.Case s.d 2028'!$AX$24:$AX$35</c:f>
              <c:numCache>
                <c:formatCode>_(* #,##0_);_(* \(#,##0\);_(* "-"??_);_(@_)</c:formatCode>
                <c:ptCount val="12"/>
                <c:pt idx="0">
                  <c:v>157</c:v>
                </c:pt>
                <c:pt idx="1">
                  <c:v>147</c:v>
                </c:pt>
                <c:pt idx="2">
                  <c:v>166</c:v>
                </c:pt>
                <c:pt idx="3">
                  <c:v>154</c:v>
                </c:pt>
                <c:pt idx="4">
                  <c:v>159</c:v>
                </c:pt>
                <c:pt idx="5">
                  <c:v>163</c:v>
                </c:pt>
                <c:pt idx="6">
                  <c:v>167</c:v>
                </c:pt>
                <c:pt idx="7">
                  <c:v>161</c:v>
                </c:pt>
                <c:pt idx="8">
                  <c:v>159</c:v>
                </c:pt>
                <c:pt idx="9">
                  <c:v>159</c:v>
                </c:pt>
                <c:pt idx="10">
                  <c:v>161</c:v>
                </c:pt>
                <c:pt idx="11">
                  <c:v>163</c:v>
                </c:pt>
              </c:numCache>
            </c:numRef>
          </c:val>
          <c:smooth val="1"/>
        </c:ser>
        <c:ser>
          <c:idx val="2"/>
          <c:order val="2"/>
          <c:tx>
            <c:v>2023</c:v>
          </c:tx>
          <c:spPr>
            <a:ln w="28575" cmpd="sng">
              <a:solidFill>
                <a:srgbClr val="FBBC04"/>
              </a:solidFill>
              <a:prstDash val="dash"/>
            </a:ln>
          </c:spPr>
          <c:marker>
            <c:symbol val="none"/>
          </c:marker>
          <c:cat>
            <c:strRef>
              <c:f>'Proyeksi Ops.Case s.d 2028'!$AV$24:$AV$35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'Proyeksi Ops.Case s.d 2028'!$AY$24:$AY$35</c:f>
              <c:numCache>
                <c:formatCode>_(* #,##0_);_(* \(#,##0\);_(* "-"??_);_(@_)</c:formatCode>
                <c:ptCount val="12"/>
                <c:pt idx="0">
                  <c:v>155.87700000000001</c:v>
                </c:pt>
                <c:pt idx="1">
                  <c:v>157.21600000000001</c:v>
                </c:pt>
                <c:pt idx="2">
                  <c:v>155.91</c:v>
                </c:pt>
                <c:pt idx="3">
                  <c:v>151.393</c:v>
                </c:pt>
                <c:pt idx="4">
                  <c:v>160.352</c:v>
                </c:pt>
                <c:pt idx="5">
                  <c:v>157.6</c:v>
                </c:pt>
                <c:pt idx="6">
                  <c:v>165.399</c:v>
                </c:pt>
                <c:pt idx="7">
                  <c:v>158.24100000000001</c:v>
                </c:pt>
                <c:pt idx="8">
                  <c:v>159.53700000000001</c:v>
                </c:pt>
                <c:pt idx="9">
                  <c:v>161.87899999999999</c:v>
                </c:pt>
                <c:pt idx="10">
                  <c:v>164.363</c:v>
                </c:pt>
                <c:pt idx="11">
                  <c:v>164.58799999999999</c:v>
                </c:pt>
              </c:numCache>
            </c:numRef>
          </c:val>
          <c:smooth val="1"/>
        </c:ser>
        <c:ser>
          <c:idx val="3"/>
          <c:order val="3"/>
          <c:tx>
            <c:v>Proy 2024</c:v>
          </c:tx>
          <c:spPr>
            <a:ln w="28575" cmpd="sng">
              <a:solidFill>
                <a:srgbClr val="34A853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latin typeface="+mn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'Proyeksi Ops.Case s.d 2028'!$AV$24:$AV$35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Maret</c:v>
                </c:pt>
                <c:pt idx="3">
                  <c:v>April</c:v>
                </c:pt>
                <c:pt idx="4">
                  <c:v>Mei</c:v>
                </c:pt>
                <c:pt idx="5">
                  <c:v>Juni</c:v>
                </c:pt>
                <c:pt idx="6">
                  <c:v>Juli</c:v>
                </c:pt>
                <c:pt idx="7">
                  <c:v>Agustus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Desember</c:v>
                </c:pt>
              </c:strCache>
            </c:strRef>
          </c:cat>
          <c:val>
            <c:numRef>
              <c:f>'Proyeksi Ops.Case s.d 2028'!$AZ$24:$AZ$35</c:f>
              <c:numCache>
                <c:formatCode>_(* #,##0_);_(* \(#,##0\);_(* "-"??_);_(@_)</c:formatCode>
                <c:ptCount val="12"/>
                <c:pt idx="0">
                  <c:v>157.21799999999999</c:v>
                </c:pt>
                <c:pt idx="1">
                  <c:v>155.12100000000001</c:v>
                </c:pt>
                <c:pt idx="2">
                  <c:v>152.953</c:v>
                </c:pt>
                <c:pt idx="3">
                  <c:v>160.16999999999999</c:v>
                </c:pt>
                <c:pt idx="4">
                  <c:v>160.66399999999999</c:v>
                </c:pt>
                <c:pt idx="5">
                  <c:v>163.04</c:v>
                </c:pt>
                <c:pt idx="6">
                  <c:v>168.79300000000001</c:v>
                </c:pt>
                <c:pt idx="7">
                  <c:v>161.42500000000001</c:v>
                </c:pt>
                <c:pt idx="8">
                  <c:v>160.75700000000001</c:v>
                </c:pt>
                <c:pt idx="9">
                  <c:v>164.39400000000001</c:v>
                </c:pt>
                <c:pt idx="10">
                  <c:v>166.88800000000001</c:v>
                </c:pt>
                <c:pt idx="11">
                  <c:v>161.59899999999999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7125072"/>
        <c:axId val="487126704"/>
      </c:lineChart>
      <c:catAx>
        <c:axId val="48712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7126704"/>
        <c:crosses val="autoZero"/>
        <c:auto val="1"/>
        <c:lblAlgn val="ctr"/>
        <c:lblOffset val="100"/>
        <c:noMultiLvlLbl val="1"/>
      </c:catAx>
      <c:valAx>
        <c:axId val="487126704"/>
        <c:scaling>
          <c:orientation val="minMax"/>
          <c:max val="1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_(* #,##0_);_(* \(#,##0\);_(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712507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29</xdr:col>
      <xdr:colOff>66675</xdr:colOff>
      <xdr:row>4</xdr:row>
      <xdr:rowOff>161925</xdr:rowOff>
    </xdr:from>
    <xdr:ext cx="10306050" cy="40767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323850</xdr:colOff>
      <xdr:row>20</xdr:row>
      <xdr:rowOff>9525</xdr:rowOff>
    </xdr:from>
    <xdr:ext cx="7115175" cy="3086100"/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stra%20Infra\MMS%20(Atra%20Infra%20Toll)\EPD\Audit%20Keu\2023\Proyeksi%202024\Proyeksi%20Traffic%20&amp;%20Revenue%202024-OD%20Pre%20OL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4\Budget\Prepare%20OL%201\Formula%20Pentol%20Pre%20OL%201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Rekap Lalin"/>
      <sheetName val="Jan 24"/>
      <sheetName val="Feb 24"/>
      <sheetName val="Mar 24"/>
      <sheetName val="Apr 24"/>
      <sheetName val="Mei 24"/>
      <sheetName val="Juni 24"/>
      <sheetName val="Juli 24"/>
      <sheetName val="Ags 24"/>
      <sheetName val="Sept 24"/>
      <sheetName val="Okt 24"/>
      <sheetName val="Nov 24"/>
      <sheetName val="Des 24"/>
      <sheetName val="Tarif"/>
      <sheetName val="Int"/>
      <sheetName val="Rekap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macro"/>
      <sheetName val="2018"/>
      <sheetName val="2019"/>
      <sheetName val="2020"/>
      <sheetName val="2021"/>
      <sheetName val="2022"/>
      <sheetName val="2023"/>
      <sheetName val="2024"/>
      <sheetName val="2025"/>
      <sheetName val="2026"/>
      <sheetName val="2027"/>
      <sheetName val="2028"/>
      <sheetName val="2029"/>
      <sheetName val="2030"/>
      <sheetName val="2031"/>
      <sheetName val="2032"/>
      <sheetName val="2033"/>
      <sheetName val="2034"/>
      <sheetName val="2035"/>
      <sheetName val="2036"/>
      <sheetName val="2037"/>
      <sheetName val="2038"/>
      <sheetName val="2039"/>
      <sheetName val="2040"/>
      <sheetName val="2041"/>
      <sheetName val="2042"/>
      <sheetName val="2043"/>
      <sheetName val="2044"/>
      <sheetName val="2045"/>
      <sheetName val="2046"/>
      <sheetName val="2047"/>
      <sheetName val="2048"/>
      <sheetName val="2049"/>
      <sheetName val="2050"/>
      <sheetName val="2051"/>
      <sheetName val="2052"/>
      <sheetName val="2053"/>
      <sheetName val="2054"/>
      <sheetName val="2055"/>
      <sheetName val="2056"/>
      <sheetName val="2057"/>
      <sheetName val="2058"/>
      <sheetName val="205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70"/>
  <sheetViews>
    <sheetView workbookViewId="0">
      <selection activeCell="K11" sqref="K11"/>
    </sheetView>
  </sheetViews>
  <sheetFormatPr defaultColWidth="14.40625" defaultRowHeight="15" customHeight="1"/>
  <cols>
    <col min="1" max="1" width="11.40625" customWidth="1"/>
    <col min="2" max="3" width="8.6796875" customWidth="1"/>
    <col min="4" max="5" width="11.54296875" customWidth="1"/>
    <col min="6" max="6" width="8.6796875" customWidth="1"/>
    <col min="7" max="7" width="10.40625" customWidth="1"/>
    <col min="8" max="10" width="9.1328125" customWidth="1"/>
    <col min="11" max="11" width="13.86328125" customWidth="1"/>
    <col min="12" max="12" width="9.1328125" customWidth="1"/>
    <col min="13" max="13" width="13.86328125" customWidth="1"/>
    <col min="14" max="14" width="10.40625" customWidth="1"/>
  </cols>
  <sheetData>
    <row r="1" spans="1:14" ht="14.25" customHeight="1">
      <c r="B1" s="236" t="s">
        <v>0</v>
      </c>
      <c r="C1" s="237"/>
      <c r="D1" s="238"/>
    </row>
    <row r="2" spans="1:14" ht="14.25" customHeight="1">
      <c r="A2" s="1" t="s">
        <v>1</v>
      </c>
      <c r="B2" s="2" t="s">
        <v>2</v>
      </c>
      <c r="C2" s="3" t="s">
        <v>3</v>
      </c>
      <c r="D2" s="4" t="s">
        <v>4</v>
      </c>
    </row>
    <row r="3" spans="1:14" ht="14.25" customHeight="1">
      <c r="A3" s="5">
        <v>43466</v>
      </c>
      <c r="B3" s="6">
        <v>104890</v>
      </c>
      <c r="C3" s="7">
        <v>8317</v>
      </c>
      <c r="D3" s="8">
        <f t="shared" ref="D3:D61" si="0">SUM(B3:C3)</f>
        <v>113207</v>
      </c>
      <c r="F3" s="9"/>
      <c r="K3" s="10"/>
      <c r="M3" s="9"/>
      <c r="N3" s="11"/>
    </row>
    <row r="4" spans="1:14" ht="14.25" customHeight="1">
      <c r="A4" s="12">
        <f t="shared" ref="A4:A61" si="1">A3+1</f>
        <v>43467</v>
      </c>
      <c r="B4" s="13">
        <v>110384</v>
      </c>
      <c r="C4" s="14">
        <v>31564</v>
      </c>
      <c r="D4" s="15">
        <f t="shared" si="0"/>
        <v>141948</v>
      </c>
      <c r="K4" s="10"/>
    </row>
    <row r="5" spans="1:14" ht="14.25" customHeight="1">
      <c r="A5" s="12">
        <f t="shared" si="1"/>
        <v>43468</v>
      </c>
      <c r="B5" s="13">
        <v>116037</v>
      </c>
      <c r="C5" s="14">
        <v>40438</v>
      </c>
      <c r="D5" s="15">
        <f t="shared" si="0"/>
        <v>156475</v>
      </c>
      <c r="K5" s="10"/>
    </row>
    <row r="6" spans="1:14" ht="14.25" customHeight="1">
      <c r="A6" s="12">
        <f t="shared" si="1"/>
        <v>43469</v>
      </c>
      <c r="B6" s="13">
        <v>116595</v>
      </c>
      <c r="C6" s="14">
        <v>41762</v>
      </c>
      <c r="D6" s="15">
        <f t="shared" si="0"/>
        <v>158357</v>
      </c>
      <c r="K6" s="10"/>
    </row>
    <row r="7" spans="1:14" ht="14.25" customHeight="1">
      <c r="A7" s="16">
        <f t="shared" si="1"/>
        <v>43470</v>
      </c>
      <c r="B7" s="17">
        <v>122665</v>
      </c>
      <c r="C7" s="18">
        <v>32590</v>
      </c>
      <c r="D7" s="19">
        <f t="shared" si="0"/>
        <v>155255</v>
      </c>
      <c r="K7" s="10"/>
    </row>
    <row r="8" spans="1:14" ht="14.25" customHeight="1">
      <c r="A8" s="16">
        <f t="shared" si="1"/>
        <v>43471</v>
      </c>
      <c r="B8" s="17">
        <v>120573</v>
      </c>
      <c r="C8" s="18">
        <v>21249</v>
      </c>
      <c r="D8" s="19">
        <f t="shared" si="0"/>
        <v>141822</v>
      </c>
      <c r="K8" s="10"/>
    </row>
    <row r="9" spans="1:14" ht="14.25" customHeight="1">
      <c r="A9" s="12">
        <f t="shared" si="1"/>
        <v>43472</v>
      </c>
      <c r="B9" s="13">
        <v>109762</v>
      </c>
      <c r="C9" s="14">
        <v>42302</v>
      </c>
      <c r="D9" s="15">
        <f t="shared" si="0"/>
        <v>152064</v>
      </c>
      <c r="K9" s="271"/>
    </row>
    <row r="10" spans="1:14" ht="14.25" customHeight="1">
      <c r="A10" s="12">
        <f t="shared" si="1"/>
        <v>43473</v>
      </c>
      <c r="B10" s="13">
        <v>107067</v>
      </c>
      <c r="C10" s="14">
        <v>44115</v>
      </c>
      <c r="D10" s="15">
        <f t="shared" si="0"/>
        <v>151182</v>
      </c>
      <c r="K10" s="10"/>
    </row>
    <row r="11" spans="1:14" ht="14.25" customHeight="1">
      <c r="A11" s="12">
        <f t="shared" si="1"/>
        <v>43474</v>
      </c>
      <c r="B11" s="13">
        <v>108974</v>
      </c>
      <c r="C11" s="14">
        <v>44497</v>
      </c>
      <c r="D11" s="15">
        <f t="shared" si="0"/>
        <v>153471</v>
      </c>
      <c r="K11" s="10"/>
    </row>
    <row r="12" spans="1:14" ht="14.25" customHeight="1">
      <c r="A12" s="12">
        <f t="shared" si="1"/>
        <v>43475</v>
      </c>
      <c r="B12" s="13">
        <v>109982</v>
      </c>
      <c r="C12" s="14">
        <v>43368</v>
      </c>
      <c r="D12" s="15">
        <f t="shared" si="0"/>
        <v>153350</v>
      </c>
      <c r="K12" s="10"/>
    </row>
    <row r="13" spans="1:14" ht="14.25" customHeight="1">
      <c r="A13" s="12">
        <f t="shared" si="1"/>
        <v>43476</v>
      </c>
      <c r="B13" s="13">
        <v>111246</v>
      </c>
      <c r="C13" s="14">
        <v>41818</v>
      </c>
      <c r="D13" s="15">
        <f t="shared" si="0"/>
        <v>153064</v>
      </c>
      <c r="K13" s="10"/>
    </row>
    <row r="14" spans="1:14" ht="14.25" customHeight="1">
      <c r="A14" s="16">
        <f t="shared" si="1"/>
        <v>43477</v>
      </c>
      <c r="B14" s="17">
        <v>111401</v>
      </c>
      <c r="C14" s="18">
        <v>32532</v>
      </c>
      <c r="D14" s="19">
        <f t="shared" si="0"/>
        <v>143933</v>
      </c>
      <c r="K14" s="10"/>
    </row>
    <row r="15" spans="1:14" ht="14.25" customHeight="1">
      <c r="A15" s="16">
        <f t="shared" si="1"/>
        <v>43478</v>
      </c>
      <c r="B15" s="17">
        <v>106439</v>
      </c>
      <c r="C15" s="18">
        <v>20617</v>
      </c>
      <c r="D15" s="19">
        <f t="shared" si="0"/>
        <v>127056</v>
      </c>
      <c r="K15" s="10"/>
    </row>
    <row r="16" spans="1:14" ht="14.25" customHeight="1">
      <c r="A16" s="12">
        <f t="shared" si="1"/>
        <v>43479</v>
      </c>
      <c r="B16" s="13">
        <v>104933</v>
      </c>
      <c r="C16" s="14">
        <v>41212</v>
      </c>
      <c r="D16" s="15">
        <f t="shared" si="0"/>
        <v>146145</v>
      </c>
      <c r="K16" s="10"/>
    </row>
    <row r="17" spans="1:11" ht="14.25" customHeight="1">
      <c r="A17" s="12">
        <f t="shared" si="1"/>
        <v>43480</v>
      </c>
      <c r="B17" s="13">
        <v>105059</v>
      </c>
      <c r="C17" s="14">
        <v>43974</v>
      </c>
      <c r="D17" s="15">
        <f t="shared" si="0"/>
        <v>149033</v>
      </c>
      <c r="K17" s="10"/>
    </row>
    <row r="18" spans="1:11" ht="14.25" customHeight="1">
      <c r="A18" s="12">
        <f t="shared" si="1"/>
        <v>43481</v>
      </c>
      <c r="B18" s="13">
        <v>106244</v>
      </c>
      <c r="C18" s="14">
        <v>44534</v>
      </c>
      <c r="D18" s="15">
        <f t="shared" si="0"/>
        <v>150778</v>
      </c>
      <c r="K18" s="10"/>
    </row>
    <row r="19" spans="1:11" ht="14.25" customHeight="1">
      <c r="A19" s="12">
        <f t="shared" si="1"/>
        <v>43482</v>
      </c>
      <c r="B19" s="13">
        <v>106727</v>
      </c>
      <c r="C19" s="14">
        <v>44110</v>
      </c>
      <c r="D19" s="15">
        <f t="shared" si="0"/>
        <v>150837</v>
      </c>
      <c r="K19" s="10"/>
    </row>
    <row r="20" spans="1:11" ht="14.25" customHeight="1">
      <c r="A20" s="12">
        <f t="shared" si="1"/>
        <v>43483</v>
      </c>
      <c r="B20" s="13">
        <v>108194</v>
      </c>
      <c r="C20" s="14">
        <v>42019</v>
      </c>
      <c r="D20" s="15">
        <f t="shared" si="0"/>
        <v>150213</v>
      </c>
      <c r="K20" s="10"/>
    </row>
    <row r="21" spans="1:11" ht="14.25" customHeight="1">
      <c r="A21" s="16">
        <f t="shared" si="1"/>
        <v>43484</v>
      </c>
      <c r="B21" s="17">
        <v>107060</v>
      </c>
      <c r="C21" s="18">
        <v>31627</v>
      </c>
      <c r="D21" s="19">
        <f t="shared" si="0"/>
        <v>138687</v>
      </c>
      <c r="K21" s="10"/>
    </row>
    <row r="22" spans="1:11" ht="14.25" customHeight="1">
      <c r="A22" s="16">
        <f t="shared" si="1"/>
        <v>43485</v>
      </c>
      <c r="B22" s="17">
        <v>104466</v>
      </c>
      <c r="C22" s="18">
        <v>21344</v>
      </c>
      <c r="D22" s="19">
        <f t="shared" si="0"/>
        <v>125810</v>
      </c>
      <c r="K22" s="10"/>
    </row>
    <row r="23" spans="1:11" ht="14.25" customHeight="1">
      <c r="A23" s="12">
        <f t="shared" si="1"/>
        <v>43486</v>
      </c>
      <c r="B23" s="13">
        <v>104996</v>
      </c>
      <c r="C23" s="14">
        <v>39575</v>
      </c>
      <c r="D23" s="15">
        <f t="shared" si="0"/>
        <v>144571</v>
      </c>
      <c r="K23" s="10"/>
    </row>
    <row r="24" spans="1:11" ht="14.25" customHeight="1">
      <c r="A24" s="12">
        <f t="shared" si="1"/>
        <v>43487</v>
      </c>
      <c r="B24" s="13">
        <v>103102</v>
      </c>
      <c r="C24" s="14">
        <v>41604</v>
      </c>
      <c r="D24" s="15">
        <f t="shared" si="0"/>
        <v>144706</v>
      </c>
      <c r="K24" s="10"/>
    </row>
    <row r="25" spans="1:11" ht="14.25" customHeight="1">
      <c r="A25" s="12">
        <f t="shared" si="1"/>
        <v>43488</v>
      </c>
      <c r="B25" s="13">
        <v>105295</v>
      </c>
      <c r="C25" s="14">
        <v>42852</v>
      </c>
      <c r="D25" s="15">
        <f t="shared" si="0"/>
        <v>148147</v>
      </c>
      <c r="K25" s="10"/>
    </row>
    <row r="26" spans="1:11" ht="14.25" customHeight="1">
      <c r="A26" s="12">
        <f t="shared" si="1"/>
        <v>43489</v>
      </c>
      <c r="B26" s="13">
        <v>104987</v>
      </c>
      <c r="C26" s="14">
        <v>41777</v>
      </c>
      <c r="D26" s="15">
        <f t="shared" si="0"/>
        <v>146764</v>
      </c>
      <c r="K26" s="10"/>
    </row>
    <row r="27" spans="1:11" ht="14.25" customHeight="1">
      <c r="A27" s="12">
        <f t="shared" si="1"/>
        <v>43490</v>
      </c>
      <c r="B27" s="13">
        <v>110752</v>
      </c>
      <c r="C27" s="14">
        <v>39588</v>
      </c>
      <c r="D27" s="15">
        <f t="shared" si="0"/>
        <v>150340</v>
      </c>
      <c r="K27" s="10"/>
    </row>
    <row r="28" spans="1:11" ht="14.25" customHeight="1">
      <c r="A28" s="16">
        <f t="shared" si="1"/>
        <v>43491</v>
      </c>
      <c r="B28" s="17">
        <v>105741</v>
      </c>
      <c r="C28" s="18">
        <v>30162</v>
      </c>
      <c r="D28" s="19">
        <f t="shared" si="0"/>
        <v>135903</v>
      </c>
      <c r="K28" s="10"/>
    </row>
    <row r="29" spans="1:11" ht="14.25" customHeight="1">
      <c r="A29" s="16">
        <f t="shared" si="1"/>
        <v>43492</v>
      </c>
      <c r="B29" s="17">
        <v>104360</v>
      </c>
      <c r="C29" s="18">
        <v>20549</v>
      </c>
      <c r="D29" s="19">
        <f t="shared" si="0"/>
        <v>124909</v>
      </c>
      <c r="K29" s="10"/>
    </row>
    <row r="30" spans="1:11" ht="14.25" customHeight="1">
      <c r="A30" s="12">
        <f t="shared" si="1"/>
        <v>43493</v>
      </c>
      <c r="B30" s="13">
        <v>105400</v>
      </c>
      <c r="C30" s="14">
        <v>40647</v>
      </c>
      <c r="D30" s="15">
        <f t="shared" si="0"/>
        <v>146047</v>
      </c>
      <c r="K30" s="10"/>
    </row>
    <row r="31" spans="1:11" ht="14.25" customHeight="1">
      <c r="A31" s="12">
        <f t="shared" si="1"/>
        <v>43494</v>
      </c>
      <c r="B31" s="13">
        <v>104538</v>
      </c>
      <c r="C31" s="14">
        <v>42213</v>
      </c>
      <c r="D31" s="15">
        <f t="shared" si="0"/>
        <v>146751</v>
      </c>
      <c r="K31" s="10"/>
    </row>
    <row r="32" spans="1:11" ht="14.25" customHeight="1">
      <c r="A32" s="12">
        <f t="shared" si="1"/>
        <v>43495</v>
      </c>
      <c r="B32" s="13">
        <v>104785</v>
      </c>
      <c r="C32" s="14">
        <v>42674</v>
      </c>
      <c r="D32" s="15">
        <f t="shared" si="0"/>
        <v>147459</v>
      </c>
      <c r="K32" s="10"/>
    </row>
    <row r="33" spans="1:11" ht="14.25" customHeight="1">
      <c r="A33" s="20">
        <f t="shared" si="1"/>
        <v>43496</v>
      </c>
      <c r="B33" s="21">
        <v>105800</v>
      </c>
      <c r="C33" s="22">
        <v>40839</v>
      </c>
      <c r="D33" s="23">
        <f t="shared" si="0"/>
        <v>146639</v>
      </c>
      <c r="E33" s="9">
        <f>SUM(D3:D33)</f>
        <v>4494923</v>
      </c>
      <c r="K33" s="10"/>
    </row>
    <row r="34" spans="1:11" ht="14.25" customHeight="1">
      <c r="A34" s="24">
        <f t="shared" si="1"/>
        <v>43497</v>
      </c>
      <c r="B34" s="13">
        <v>112606</v>
      </c>
      <c r="C34" s="14">
        <v>39796</v>
      </c>
      <c r="D34" s="25">
        <f t="shared" si="0"/>
        <v>152402</v>
      </c>
      <c r="K34" s="10"/>
    </row>
    <row r="35" spans="1:11" ht="14.25" customHeight="1">
      <c r="A35" s="16">
        <f t="shared" si="1"/>
        <v>43498</v>
      </c>
      <c r="B35" s="17">
        <v>115356</v>
      </c>
      <c r="C35" s="18">
        <v>32092</v>
      </c>
      <c r="D35" s="19">
        <f t="shared" si="0"/>
        <v>147448</v>
      </c>
      <c r="K35" s="10"/>
    </row>
    <row r="36" spans="1:11" ht="14.25" customHeight="1">
      <c r="A36" s="16">
        <f t="shared" si="1"/>
        <v>43499</v>
      </c>
      <c r="B36" s="17">
        <v>110167</v>
      </c>
      <c r="C36" s="18">
        <v>19833</v>
      </c>
      <c r="D36" s="19">
        <f t="shared" si="0"/>
        <v>130000</v>
      </c>
      <c r="K36" s="10"/>
    </row>
    <row r="37" spans="1:11" ht="14.25" customHeight="1">
      <c r="A37" s="12">
        <f t="shared" si="1"/>
        <v>43500</v>
      </c>
      <c r="B37" s="13">
        <v>105620</v>
      </c>
      <c r="C37" s="14">
        <v>32117</v>
      </c>
      <c r="D37" s="15">
        <f t="shared" si="0"/>
        <v>137737</v>
      </c>
      <c r="K37" s="10"/>
    </row>
    <row r="38" spans="1:11" ht="14.25" customHeight="1">
      <c r="A38" s="26">
        <f t="shared" si="1"/>
        <v>43501</v>
      </c>
      <c r="B38" s="6">
        <v>102156</v>
      </c>
      <c r="C38" s="7">
        <v>20335</v>
      </c>
      <c r="D38" s="27">
        <f t="shared" si="0"/>
        <v>122491</v>
      </c>
      <c r="K38" s="10"/>
    </row>
    <row r="39" spans="1:11" ht="14.25" customHeight="1">
      <c r="A39" s="12">
        <f t="shared" si="1"/>
        <v>43502</v>
      </c>
      <c r="B39" s="13">
        <v>107245</v>
      </c>
      <c r="C39" s="14">
        <v>39983</v>
      </c>
      <c r="D39" s="15">
        <f t="shared" si="0"/>
        <v>147228</v>
      </c>
      <c r="K39" s="10"/>
    </row>
    <row r="40" spans="1:11" ht="14.25" customHeight="1">
      <c r="A40" s="12">
        <f t="shared" si="1"/>
        <v>43503</v>
      </c>
      <c r="B40" s="13">
        <v>109153</v>
      </c>
      <c r="C40" s="14">
        <v>42381</v>
      </c>
      <c r="D40" s="15">
        <f t="shared" si="0"/>
        <v>151534</v>
      </c>
      <c r="K40" s="10"/>
    </row>
    <row r="41" spans="1:11" ht="14.25" customHeight="1">
      <c r="A41" s="12">
        <f t="shared" si="1"/>
        <v>43504</v>
      </c>
      <c r="B41" s="13">
        <v>111501</v>
      </c>
      <c r="C41" s="14">
        <v>41759</v>
      </c>
      <c r="D41" s="15">
        <f t="shared" si="0"/>
        <v>153260</v>
      </c>
      <c r="K41" s="10"/>
    </row>
    <row r="42" spans="1:11" ht="14.25" customHeight="1">
      <c r="A42" s="16">
        <f t="shared" si="1"/>
        <v>43505</v>
      </c>
      <c r="B42" s="17">
        <v>111331</v>
      </c>
      <c r="C42" s="18">
        <v>31356</v>
      </c>
      <c r="D42" s="19">
        <f t="shared" si="0"/>
        <v>142687</v>
      </c>
      <c r="K42" s="10"/>
    </row>
    <row r="43" spans="1:11" ht="14.25" customHeight="1">
      <c r="A43" s="16">
        <f t="shared" si="1"/>
        <v>43506</v>
      </c>
      <c r="B43" s="17">
        <v>112367</v>
      </c>
      <c r="C43" s="18">
        <v>20141</v>
      </c>
      <c r="D43" s="19">
        <f t="shared" si="0"/>
        <v>132508</v>
      </c>
      <c r="K43" s="10"/>
    </row>
    <row r="44" spans="1:11" ht="14.25" customHeight="1">
      <c r="A44" s="12">
        <f t="shared" si="1"/>
        <v>43507</v>
      </c>
      <c r="B44" s="13">
        <v>108045</v>
      </c>
      <c r="C44" s="14">
        <v>39920</v>
      </c>
      <c r="D44" s="15">
        <f t="shared" si="0"/>
        <v>147965</v>
      </c>
      <c r="K44" s="10"/>
    </row>
    <row r="45" spans="1:11" ht="14.25" customHeight="1">
      <c r="A45" s="12">
        <f t="shared" si="1"/>
        <v>43508</v>
      </c>
      <c r="B45" s="13">
        <v>104338</v>
      </c>
      <c r="C45" s="14">
        <v>41068</v>
      </c>
      <c r="D45" s="15">
        <f t="shared" si="0"/>
        <v>145406</v>
      </c>
      <c r="K45" s="10"/>
    </row>
    <row r="46" spans="1:11" ht="14.25" customHeight="1">
      <c r="A46" s="12">
        <f t="shared" si="1"/>
        <v>43509</v>
      </c>
      <c r="B46" s="13">
        <v>107489</v>
      </c>
      <c r="C46" s="14">
        <v>42037</v>
      </c>
      <c r="D46" s="15">
        <f t="shared" si="0"/>
        <v>149526</v>
      </c>
      <c r="K46" s="10"/>
    </row>
    <row r="47" spans="1:11" ht="14.25" customHeight="1">
      <c r="A47" s="12">
        <f t="shared" si="1"/>
        <v>43510</v>
      </c>
      <c r="B47" s="13">
        <v>110242</v>
      </c>
      <c r="C47" s="14">
        <v>43551</v>
      </c>
      <c r="D47" s="15">
        <f t="shared" si="0"/>
        <v>153793</v>
      </c>
      <c r="K47" s="10"/>
    </row>
    <row r="48" spans="1:11" ht="14.25" customHeight="1">
      <c r="A48" s="12">
        <f t="shared" si="1"/>
        <v>43511</v>
      </c>
      <c r="B48" s="13">
        <v>112051</v>
      </c>
      <c r="C48" s="14">
        <v>41200</v>
      </c>
      <c r="D48" s="15">
        <f t="shared" si="0"/>
        <v>153251</v>
      </c>
      <c r="K48" s="10"/>
    </row>
    <row r="49" spans="1:11" ht="14.25" customHeight="1">
      <c r="A49" s="16">
        <f t="shared" si="1"/>
        <v>43512</v>
      </c>
      <c r="B49" s="17">
        <v>108445</v>
      </c>
      <c r="C49" s="18">
        <v>30680</v>
      </c>
      <c r="D49" s="19">
        <f t="shared" si="0"/>
        <v>139125</v>
      </c>
      <c r="K49" s="10"/>
    </row>
    <row r="50" spans="1:11" ht="14.25" customHeight="1">
      <c r="A50" s="16">
        <f t="shared" si="1"/>
        <v>43513</v>
      </c>
      <c r="B50" s="17">
        <v>108251</v>
      </c>
      <c r="C50" s="18">
        <v>20893</v>
      </c>
      <c r="D50" s="19">
        <f t="shared" si="0"/>
        <v>129144</v>
      </c>
      <c r="K50" s="10"/>
    </row>
    <row r="51" spans="1:11" ht="14.25" customHeight="1">
      <c r="A51" s="12">
        <f t="shared" si="1"/>
        <v>43514</v>
      </c>
      <c r="B51" s="13">
        <v>105973</v>
      </c>
      <c r="C51" s="14">
        <v>41410</v>
      </c>
      <c r="D51" s="15">
        <f t="shared" si="0"/>
        <v>147383</v>
      </c>
      <c r="K51" s="10"/>
    </row>
    <row r="52" spans="1:11" ht="14.25" customHeight="1">
      <c r="A52" s="12">
        <f t="shared" si="1"/>
        <v>43515</v>
      </c>
      <c r="B52" s="13">
        <v>102918</v>
      </c>
      <c r="C52" s="14">
        <v>43479</v>
      </c>
      <c r="D52" s="15">
        <f t="shared" si="0"/>
        <v>146397</v>
      </c>
      <c r="K52" s="10"/>
    </row>
    <row r="53" spans="1:11" ht="14.25" customHeight="1">
      <c r="A53" s="12">
        <f t="shared" si="1"/>
        <v>43516</v>
      </c>
      <c r="B53" s="13">
        <v>107805</v>
      </c>
      <c r="C53" s="14">
        <v>43145</v>
      </c>
      <c r="D53" s="15">
        <f t="shared" si="0"/>
        <v>150950</v>
      </c>
      <c r="K53" s="10"/>
    </row>
    <row r="54" spans="1:11" ht="14.25" customHeight="1">
      <c r="A54" s="12">
        <f t="shared" si="1"/>
        <v>43517</v>
      </c>
      <c r="B54" s="13">
        <v>106016</v>
      </c>
      <c r="C54" s="14">
        <v>41472</v>
      </c>
      <c r="D54" s="15">
        <f t="shared" si="0"/>
        <v>147488</v>
      </c>
      <c r="K54" s="10"/>
    </row>
    <row r="55" spans="1:11" ht="14.25" customHeight="1">
      <c r="A55" s="12">
        <f t="shared" si="1"/>
        <v>43518</v>
      </c>
      <c r="B55" s="13">
        <v>109239</v>
      </c>
      <c r="C55" s="14">
        <v>41148</v>
      </c>
      <c r="D55" s="15">
        <f t="shared" si="0"/>
        <v>150387</v>
      </c>
      <c r="K55" s="10"/>
    </row>
    <row r="56" spans="1:11" ht="14.25" customHeight="1">
      <c r="A56" s="16">
        <f t="shared" si="1"/>
        <v>43519</v>
      </c>
      <c r="B56" s="17">
        <v>105647</v>
      </c>
      <c r="C56" s="18">
        <v>30722</v>
      </c>
      <c r="D56" s="19">
        <f t="shared" si="0"/>
        <v>136369</v>
      </c>
      <c r="K56" s="10"/>
    </row>
    <row r="57" spans="1:11" ht="14.25" customHeight="1">
      <c r="A57" s="16">
        <f t="shared" si="1"/>
        <v>43520</v>
      </c>
      <c r="B57" s="17">
        <v>104937</v>
      </c>
      <c r="C57" s="18">
        <v>20754</v>
      </c>
      <c r="D57" s="19">
        <f t="shared" si="0"/>
        <v>125691</v>
      </c>
      <c r="K57" s="10"/>
    </row>
    <row r="58" spans="1:11" ht="14.25" customHeight="1">
      <c r="A58" s="12">
        <f t="shared" si="1"/>
        <v>43521</v>
      </c>
      <c r="B58" s="13">
        <v>106123</v>
      </c>
      <c r="C58" s="14">
        <v>40913</v>
      </c>
      <c r="D58" s="15">
        <f t="shared" si="0"/>
        <v>147036</v>
      </c>
      <c r="K58" s="10"/>
    </row>
    <row r="59" spans="1:11" ht="14.25" customHeight="1">
      <c r="A59" s="12">
        <f t="shared" si="1"/>
        <v>43522</v>
      </c>
      <c r="B59" s="13">
        <v>104496</v>
      </c>
      <c r="C59" s="14">
        <v>43275</v>
      </c>
      <c r="D59" s="15">
        <f t="shared" si="0"/>
        <v>147771</v>
      </c>
      <c r="K59" s="10"/>
    </row>
    <row r="60" spans="1:11" ht="14.25" customHeight="1">
      <c r="A60" s="12">
        <f t="shared" si="1"/>
        <v>43523</v>
      </c>
      <c r="B60" s="13">
        <v>108264</v>
      </c>
      <c r="C60" s="14">
        <v>43158</v>
      </c>
      <c r="D60" s="15">
        <f t="shared" si="0"/>
        <v>151422</v>
      </c>
      <c r="K60" s="10"/>
    </row>
    <row r="61" spans="1:11" ht="14.25" customHeight="1">
      <c r="A61" s="28">
        <f t="shared" si="1"/>
        <v>43524</v>
      </c>
      <c r="B61" s="13">
        <v>111346</v>
      </c>
      <c r="C61" s="14">
        <v>42696</v>
      </c>
      <c r="D61" s="29">
        <f t="shared" si="0"/>
        <v>154042</v>
      </c>
      <c r="K61" s="10"/>
    </row>
    <row r="62" spans="1:11" ht="14.25" customHeight="1">
      <c r="A62" s="30"/>
      <c r="B62" s="13"/>
      <c r="C62" s="14"/>
      <c r="D62" s="31"/>
      <c r="E62" s="9">
        <f>SUM(D34:D61)</f>
        <v>4040441</v>
      </c>
      <c r="K62" s="10"/>
    </row>
    <row r="63" spans="1:11" ht="14.25" customHeight="1">
      <c r="A63" s="24">
        <f>A61+1</f>
        <v>43525</v>
      </c>
      <c r="B63" s="13">
        <v>112440</v>
      </c>
      <c r="C63" s="14">
        <v>40557</v>
      </c>
      <c r="D63" s="25">
        <f t="shared" ref="D63:D368" si="2">SUM(B63:C63)</f>
        <v>152997</v>
      </c>
      <c r="K63" s="10"/>
    </row>
    <row r="64" spans="1:11" ht="14.25" customHeight="1">
      <c r="A64" s="16">
        <f t="shared" ref="A64:A368" si="3">A63+1</f>
        <v>43526</v>
      </c>
      <c r="B64" s="17">
        <v>115399</v>
      </c>
      <c r="C64" s="18">
        <v>30342</v>
      </c>
      <c r="D64" s="19">
        <f t="shared" si="2"/>
        <v>145741</v>
      </c>
      <c r="K64" s="10"/>
    </row>
    <row r="65" spans="1:11" ht="14.25" customHeight="1">
      <c r="A65" s="16">
        <f t="shared" si="3"/>
        <v>43527</v>
      </c>
      <c r="B65" s="17">
        <v>112816</v>
      </c>
      <c r="C65" s="18">
        <v>19073</v>
      </c>
      <c r="D65" s="19">
        <f t="shared" si="2"/>
        <v>131889</v>
      </c>
      <c r="K65" s="10"/>
    </row>
    <row r="66" spans="1:11" ht="14.25" customHeight="1">
      <c r="A66" s="12">
        <f t="shared" si="3"/>
        <v>43528</v>
      </c>
      <c r="B66" s="13">
        <v>107738</v>
      </c>
      <c r="C66" s="14">
        <v>39580</v>
      </c>
      <c r="D66" s="15">
        <f t="shared" si="2"/>
        <v>147318</v>
      </c>
      <c r="K66" s="10"/>
    </row>
    <row r="67" spans="1:11" ht="14.25" customHeight="1">
      <c r="A67" s="12">
        <f t="shared" si="3"/>
        <v>43529</v>
      </c>
      <c r="B67" s="13">
        <v>106540</v>
      </c>
      <c r="C67" s="14">
        <v>41386</v>
      </c>
      <c r="D67" s="15">
        <f t="shared" si="2"/>
        <v>147926</v>
      </c>
      <c r="K67" s="10"/>
    </row>
    <row r="68" spans="1:11" ht="14.25" customHeight="1">
      <c r="A68" s="12">
        <f t="shared" si="3"/>
        <v>43530</v>
      </c>
      <c r="B68" s="13">
        <v>116327</v>
      </c>
      <c r="C68" s="14">
        <v>37418</v>
      </c>
      <c r="D68" s="15">
        <f t="shared" si="2"/>
        <v>153745</v>
      </c>
      <c r="K68" s="10"/>
    </row>
    <row r="69" spans="1:11" ht="14.25" customHeight="1">
      <c r="A69" s="26">
        <f t="shared" si="3"/>
        <v>43531</v>
      </c>
      <c r="B69" s="6">
        <v>98145</v>
      </c>
      <c r="C69" s="7">
        <v>25005</v>
      </c>
      <c r="D69" s="27">
        <f t="shared" si="2"/>
        <v>123150</v>
      </c>
      <c r="K69" s="10"/>
    </row>
    <row r="70" spans="1:11" ht="14.25" customHeight="1">
      <c r="A70" s="12">
        <f t="shared" si="3"/>
        <v>43532</v>
      </c>
      <c r="B70" s="13">
        <v>110771</v>
      </c>
      <c r="C70" s="14">
        <v>40404</v>
      </c>
      <c r="D70" s="15">
        <f t="shared" si="2"/>
        <v>151175</v>
      </c>
      <c r="K70" s="10"/>
    </row>
    <row r="71" spans="1:11" ht="14.25" customHeight="1">
      <c r="A71" s="16">
        <f t="shared" si="3"/>
        <v>43533</v>
      </c>
      <c r="B71" s="17">
        <v>110845</v>
      </c>
      <c r="C71" s="18">
        <v>30915</v>
      </c>
      <c r="D71" s="19">
        <f t="shared" si="2"/>
        <v>141760</v>
      </c>
      <c r="K71" s="10"/>
    </row>
    <row r="72" spans="1:11" ht="14.25" customHeight="1">
      <c r="A72" s="16">
        <f t="shared" si="3"/>
        <v>43534</v>
      </c>
      <c r="B72" s="17">
        <v>112502</v>
      </c>
      <c r="C72" s="18">
        <v>20615</v>
      </c>
      <c r="D72" s="19">
        <f t="shared" si="2"/>
        <v>133117</v>
      </c>
      <c r="K72" s="10"/>
    </row>
    <row r="73" spans="1:11" ht="14.25" customHeight="1">
      <c r="A73" s="12">
        <f t="shared" si="3"/>
        <v>43535</v>
      </c>
      <c r="B73" s="13">
        <v>110631</v>
      </c>
      <c r="C73" s="14">
        <v>40158</v>
      </c>
      <c r="D73" s="15">
        <f t="shared" si="2"/>
        <v>150789</v>
      </c>
      <c r="K73" s="10"/>
    </row>
    <row r="74" spans="1:11" ht="14.25" customHeight="1">
      <c r="A74" s="12">
        <f t="shared" si="3"/>
        <v>43536</v>
      </c>
      <c r="B74" s="13">
        <v>105918</v>
      </c>
      <c r="C74" s="14">
        <v>42358</v>
      </c>
      <c r="D74" s="15">
        <f t="shared" si="2"/>
        <v>148276</v>
      </c>
      <c r="K74" s="10"/>
    </row>
    <row r="75" spans="1:11" ht="14.25" customHeight="1">
      <c r="A75" s="12">
        <f t="shared" si="3"/>
        <v>43537</v>
      </c>
      <c r="B75" s="13">
        <v>108511</v>
      </c>
      <c r="C75" s="14">
        <v>43059</v>
      </c>
      <c r="D75" s="15">
        <f t="shared" si="2"/>
        <v>151570</v>
      </c>
      <c r="K75" s="10"/>
    </row>
    <row r="76" spans="1:11" ht="14.25" customHeight="1">
      <c r="A76" s="12">
        <f t="shared" si="3"/>
        <v>43538</v>
      </c>
      <c r="B76" s="13">
        <v>110082</v>
      </c>
      <c r="C76" s="14">
        <v>43351</v>
      </c>
      <c r="D76" s="15">
        <f t="shared" si="2"/>
        <v>153433</v>
      </c>
      <c r="K76" s="10"/>
    </row>
    <row r="77" spans="1:11" ht="14.25" customHeight="1">
      <c r="A77" s="12">
        <f t="shared" si="3"/>
        <v>43539</v>
      </c>
      <c r="B77" s="13">
        <v>112857</v>
      </c>
      <c r="C77" s="14">
        <v>41029</v>
      </c>
      <c r="D77" s="15">
        <f t="shared" si="2"/>
        <v>153886</v>
      </c>
      <c r="K77" s="10"/>
    </row>
    <row r="78" spans="1:11" ht="14.25" customHeight="1">
      <c r="A78" s="16">
        <f t="shared" si="3"/>
        <v>43540</v>
      </c>
      <c r="B78" s="17">
        <v>111063</v>
      </c>
      <c r="C78" s="18">
        <v>32107</v>
      </c>
      <c r="D78" s="19">
        <f t="shared" si="2"/>
        <v>143170</v>
      </c>
      <c r="K78" s="10"/>
    </row>
    <row r="79" spans="1:11" ht="14.25" customHeight="1">
      <c r="A79" s="16">
        <f t="shared" si="3"/>
        <v>43541</v>
      </c>
      <c r="B79" s="17">
        <v>107942</v>
      </c>
      <c r="C79" s="18">
        <v>21360</v>
      </c>
      <c r="D79" s="19">
        <f t="shared" si="2"/>
        <v>129302</v>
      </c>
      <c r="K79" s="10"/>
    </row>
    <row r="80" spans="1:11" ht="14.25" customHeight="1">
      <c r="A80" s="12">
        <f t="shared" si="3"/>
        <v>43542</v>
      </c>
      <c r="B80" s="13">
        <v>106456</v>
      </c>
      <c r="C80" s="14">
        <v>41779</v>
      </c>
      <c r="D80" s="15">
        <f t="shared" si="2"/>
        <v>148235</v>
      </c>
      <c r="K80" s="10"/>
    </row>
    <row r="81" spans="1:11" ht="14.25" customHeight="1">
      <c r="A81" s="12">
        <f t="shared" si="3"/>
        <v>43543</v>
      </c>
      <c r="B81" s="13">
        <v>106643</v>
      </c>
      <c r="C81" s="14">
        <v>42855</v>
      </c>
      <c r="D81" s="15">
        <f t="shared" si="2"/>
        <v>149498</v>
      </c>
      <c r="K81" s="10"/>
    </row>
    <row r="82" spans="1:11" ht="14.25" customHeight="1">
      <c r="A82" s="12">
        <f t="shared" si="3"/>
        <v>43544</v>
      </c>
      <c r="B82" s="13">
        <v>110168</v>
      </c>
      <c r="C82" s="14">
        <v>43994</v>
      </c>
      <c r="D82" s="15">
        <f t="shared" si="2"/>
        <v>154162</v>
      </c>
      <c r="K82" s="10"/>
    </row>
    <row r="83" spans="1:11" ht="14.25" customHeight="1">
      <c r="A83" s="12">
        <f t="shared" si="3"/>
        <v>43545</v>
      </c>
      <c r="B83" s="13">
        <v>107969</v>
      </c>
      <c r="C83" s="14">
        <v>43512</v>
      </c>
      <c r="D83" s="15">
        <f t="shared" si="2"/>
        <v>151481</v>
      </c>
      <c r="K83" s="10"/>
    </row>
    <row r="84" spans="1:11" ht="14.25" customHeight="1">
      <c r="A84" s="12">
        <f t="shared" si="3"/>
        <v>43546</v>
      </c>
      <c r="B84" s="13">
        <v>110090</v>
      </c>
      <c r="C84" s="14">
        <v>42089</v>
      </c>
      <c r="D84" s="15">
        <f t="shared" si="2"/>
        <v>152179</v>
      </c>
      <c r="K84" s="10"/>
    </row>
    <row r="85" spans="1:11" ht="14.25" customHeight="1">
      <c r="A85" s="16">
        <f t="shared" si="3"/>
        <v>43547</v>
      </c>
      <c r="B85" s="17">
        <v>109257</v>
      </c>
      <c r="C85" s="18">
        <v>30565</v>
      </c>
      <c r="D85" s="19">
        <f t="shared" si="2"/>
        <v>139822</v>
      </c>
      <c r="K85" s="10"/>
    </row>
    <row r="86" spans="1:11" ht="14.25" customHeight="1">
      <c r="A86" s="16">
        <f t="shared" si="3"/>
        <v>43548</v>
      </c>
      <c r="B86" s="17">
        <v>109312</v>
      </c>
      <c r="C86" s="18">
        <v>21157</v>
      </c>
      <c r="D86" s="19">
        <f t="shared" si="2"/>
        <v>130469</v>
      </c>
      <c r="K86" s="10"/>
    </row>
    <row r="87" spans="1:11" ht="14.25" customHeight="1">
      <c r="A87" s="12">
        <f t="shared" si="3"/>
        <v>43549</v>
      </c>
      <c r="B87" s="13">
        <v>108722</v>
      </c>
      <c r="C87" s="14">
        <v>40435</v>
      </c>
      <c r="D87" s="15">
        <f t="shared" si="2"/>
        <v>149157</v>
      </c>
      <c r="K87" s="10"/>
    </row>
    <row r="88" spans="1:11" ht="14.25" customHeight="1">
      <c r="A88" s="12">
        <f t="shared" si="3"/>
        <v>43550</v>
      </c>
      <c r="B88" s="13">
        <v>105176</v>
      </c>
      <c r="C88" s="14">
        <v>42985</v>
      </c>
      <c r="D88" s="15">
        <f t="shared" si="2"/>
        <v>148161</v>
      </c>
      <c r="K88" s="10"/>
    </row>
    <row r="89" spans="1:11" ht="14.25" customHeight="1">
      <c r="A89" s="12">
        <f t="shared" si="3"/>
        <v>43551</v>
      </c>
      <c r="B89" s="13">
        <v>109368</v>
      </c>
      <c r="C89" s="14">
        <v>43835</v>
      </c>
      <c r="D89" s="15">
        <f t="shared" si="2"/>
        <v>153203</v>
      </c>
      <c r="K89" s="10"/>
    </row>
    <row r="90" spans="1:11" ht="14.25" customHeight="1">
      <c r="A90" s="12">
        <f t="shared" si="3"/>
        <v>43552</v>
      </c>
      <c r="B90" s="13">
        <v>108960</v>
      </c>
      <c r="C90" s="14">
        <v>43042</v>
      </c>
      <c r="D90" s="15">
        <f t="shared" si="2"/>
        <v>152002</v>
      </c>
      <c r="K90" s="10"/>
    </row>
    <row r="91" spans="1:11" ht="14.25" customHeight="1">
      <c r="A91" s="12">
        <f t="shared" si="3"/>
        <v>43553</v>
      </c>
      <c r="B91" s="13">
        <v>113842</v>
      </c>
      <c r="C91" s="14">
        <v>41123</v>
      </c>
      <c r="D91" s="15">
        <f t="shared" si="2"/>
        <v>154965</v>
      </c>
      <c r="K91" s="10"/>
    </row>
    <row r="92" spans="1:11" ht="14.25" customHeight="1">
      <c r="A92" s="16">
        <f t="shared" si="3"/>
        <v>43554</v>
      </c>
      <c r="B92" s="17">
        <v>114611</v>
      </c>
      <c r="C92" s="18">
        <v>31549</v>
      </c>
      <c r="D92" s="19">
        <f t="shared" si="2"/>
        <v>146160</v>
      </c>
      <c r="K92" s="10"/>
    </row>
    <row r="93" spans="1:11" ht="14.25" customHeight="1">
      <c r="A93" s="32">
        <f t="shared" si="3"/>
        <v>43555</v>
      </c>
      <c r="B93" s="17">
        <v>111920</v>
      </c>
      <c r="C93" s="18">
        <v>21359</v>
      </c>
      <c r="D93" s="33">
        <f t="shared" si="2"/>
        <v>133279</v>
      </c>
      <c r="E93" s="9">
        <f>SUM(D63:D93)</f>
        <v>4522017</v>
      </c>
      <c r="K93" s="10"/>
    </row>
    <row r="94" spans="1:11" ht="14.25" customHeight="1">
      <c r="A94" s="24">
        <f t="shared" si="3"/>
        <v>43556</v>
      </c>
      <c r="B94" s="34">
        <v>108663</v>
      </c>
      <c r="C94" s="34">
        <v>40263</v>
      </c>
      <c r="D94" s="25">
        <f t="shared" si="2"/>
        <v>148926</v>
      </c>
      <c r="K94" s="10"/>
    </row>
    <row r="95" spans="1:11" ht="14.25" customHeight="1">
      <c r="A95" s="12">
        <f t="shared" si="3"/>
        <v>43557</v>
      </c>
      <c r="B95" s="35">
        <v>112488</v>
      </c>
      <c r="C95" s="36">
        <v>39802</v>
      </c>
      <c r="D95" s="15">
        <f t="shared" si="2"/>
        <v>152290</v>
      </c>
      <c r="K95" s="10"/>
    </row>
    <row r="96" spans="1:11" ht="14.25" customHeight="1">
      <c r="A96" s="26">
        <f t="shared" si="3"/>
        <v>43558</v>
      </c>
      <c r="B96" s="37">
        <v>100044</v>
      </c>
      <c r="C96" s="38">
        <v>26929</v>
      </c>
      <c r="D96" s="27">
        <f t="shared" si="2"/>
        <v>126973</v>
      </c>
      <c r="K96" s="10"/>
    </row>
    <row r="97" spans="1:11" ht="14.25" customHeight="1">
      <c r="A97" s="12">
        <f t="shared" si="3"/>
        <v>43559</v>
      </c>
      <c r="B97" s="35">
        <v>112216</v>
      </c>
      <c r="C97" s="36">
        <v>43114</v>
      </c>
      <c r="D97" s="15">
        <f t="shared" si="2"/>
        <v>155330</v>
      </c>
      <c r="K97" s="10"/>
    </row>
    <row r="98" spans="1:11" ht="14.25" customHeight="1">
      <c r="A98" s="12">
        <f t="shared" si="3"/>
        <v>43560</v>
      </c>
      <c r="B98" s="35">
        <v>115439</v>
      </c>
      <c r="C98" s="36">
        <v>43324</v>
      </c>
      <c r="D98" s="15">
        <f t="shared" si="2"/>
        <v>158763</v>
      </c>
      <c r="K98" s="10"/>
    </row>
    <row r="99" spans="1:11" ht="14.25" customHeight="1">
      <c r="A99" s="16">
        <f t="shared" si="3"/>
        <v>43561</v>
      </c>
      <c r="B99" s="39">
        <v>117710</v>
      </c>
      <c r="C99" s="40">
        <v>32435</v>
      </c>
      <c r="D99" s="19">
        <f t="shared" si="2"/>
        <v>150145</v>
      </c>
      <c r="K99" s="10"/>
    </row>
    <row r="100" spans="1:11" ht="14.25" customHeight="1">
      <c r="A100" s="16">
        <f t="shared" si="3"/>
        <v>43562</v>
      </c>
      <c r="B100" s="39">
        <v>116726</v>
      </c>
      <c r="C100" s="40">
        <v>21426</v>
      </c>
      <c r="D100" s="19">
        <f t="shared" si="2"/>
        <v>138152</v>
      </c>
      <c r="K100" s="10"/>
    </row>
    <row r="101" spans="1:11" ht="14.25" customHeight="1">
      <c r="A101" s="12">
        <f t="shared" si="3"/>
        <v>43563</v>
      </c>
      <c r="B101" s="35">
        <v>111308</v>
      </c>
      <c r="C101" s="36">
        <v>41825</v>
      </c>
      <c r="D101" s="15">
        <f t="shared" si="2"/>
        <v>153133</v>
      </c>
      <c r="K101" s="10"/>
    </row>
    <row r="102" spans="1:11" ht="14.25" customHeight="1">
      <c r="A102" s="12">
        <f t="shared" si="3"/>
        <v>43564</v>
      </c>
      <c r="B102" s="35">
        <v>108153</v>
      </c>
      <c r="C102" s="36">
        <v>43085</v>
      </c>
      <c r="D102" s="15">
        <f t="shared" si="2"/>
        <v>151238</v>
      </c>
      <c r="K102" s="10"/>
    </row>
    <row r="103" spans="1:11" ht="14.25" customHeight="1">
      <c r="A103" s="12">
        <f t="shared" si="3"/>
        <v>43565</v>
      </c>
      <c r="B103" s="35">
        <v>112502</v>
      </c>
      <c r="C103" s="36">
        <v>45660</v>
      </c>
      <c r="D103" s="15">
        <f t="shared" si="2"/>
        <v>158162</v>
      </c>
      <c r="K103" s="10"/>
    </row>
    <row r="104" spans="1:11" ht="14.25" customHeight="1">
      <c r="A104" s="12">
        <f t="shared" si="3"/>
        <v>43566</v>
      </c>
      <c r="B104" s="35">
        <v>111546</v>
      </c>
      <c r="C104" s="36">
        <v>45179</v>
      </c>
      <c r="D104" s="15">
        <f t="shared" si="2"/>
        <v>156725</v>
      </c>
      <c r="K104" s="10"/>
    </row>
    <row r="105" spans="1:11" ht="14.25" customHeight="1">
      <c r="A105" s="12">
        <f t="shared" si="3"/>
        <v>43567</v>
      </c>
      <c r="B105" s="35">
        <v>114022</v>
      </c>
      <c r="C105" s="36">
        <v>45120</v>
      </c>
      <c r="D105" s="15">
        <f t="shared" si="2"/>
        <v>159142</v>
      </c>
      <c r="K105" s="10"/>
    </row>
    <row r="106" spans="1:11" ht="14.25" customHeight="1">
      <c r="A106" s="16">
        <f t="shared" si="3"/>
        <v>43568</v>
      </c>
      <c r="B106" s="39">
        <v>112400</v>
      </c>
      <c r="C106" s="40">
        <v>33320</v>
      </c>
      <c r="D106" s="19">
        <f t="shared" si="2"/>
        <v>145720</v>
      </c>
      <c r="K106" s="10"/>
    </row>
    <row r="107" spans="1:11" ht="14.25" customHeight="1">
      <c r="A107" s="16">
        <f t="shared" si="3"/>
        <v>43569</v>
      </c>
      <c r="B107" s="39">
        <v>109820</v>
      </c>
      <c r="C107" s="40">
        <v>22867</v>
      </c>
      <c r="D107" s="19">
        <f t="shared" si="2"/>
        <v>132687</v>
      </c>
      <c r="K107" s="10"/>
    </row>
    <row r="108" spans="1:11" ht="14.25" customHeight="1">
      <c r="A108" s="12">
        <f t="shared" si="3"/>
        <v>43570</v>
      </c>
      <c r="B108" s="35">
        <v>109362</v>
      </c>
      <c r="C108" s="36">
        <v>41848</v>
      </c>
      <c r="D108" s="15">
        <f t="shared" si="2"/>
        <v>151210</v>
      </c>
      <c r="K108" s="10"/>
    </row>
    <row r="109" spans="1:11" ht="14.25" customHeight="1">
      <c r="A109" s="12">
        <f t="shared" si="3"/>
        <v>43571</v>
      </c>
      <c r="B109" s="35">
        <v>117309</v>
      </c>
      <c r="C109" s="36">
        <v>34845</v>
      </c>
      <c r="D109" s="15">
        <f t="shared" si="2"/>
        <v>152154</v>
      </c>
      <c r="K109" s="10"/>
    </row>
    <row r="110" spans="1:11" ht="14.25" customHeight="1">
      <c r="A110" s="26">
        <f t="shared" si="3"/>
        <v>43572</v>
      </c>
      <c r="B110" s="37">
        <v>70526</v>
      </c>
      <c r="C110" s="38">
        <v>12435</v>
      </c>
      <c r="D110" s="27">
        <f t="shared" si="2"/>
        <v>82961</v>
      </c>
      <c r="K110" s="10"/>
    </row>
    <row r="111" spans="1:11" ht="14.25" customHeight="1">
      <c r="A111" s="12">
        <f t="shared" si="3"/>
        <v>43573</v>
      </c>
      <c r="B111" s="35">
        <v>105389</v>
      </c>
      <c r="C111" s="36">
        <v>35779</v>
      </c>
      <c r="D111" s="15">
        <f t="shared" si="2"/>
        <v>141168</v>
      </c>
      <c r="K111" s="10"/>
    </row>
    <row r="112" spans="1:11" ht="14.25" customHeight="1">
      <c r="A112" s="26">
        <f t="shared" si="3"/>
        <v>43574</v>
      </c>
      <c r="B112" s="37">
        <v>90321</v>
      </c>
      <c r="C112" s="38">
        <v>24922</v>
      </c>
      <c r="D112" s="27">
        <f t="shared" si="2"/>
        <v>115243</v>
      </c>
      <c r="K112" s="10"/>
    </row>
    <row r="113" spans="1:11" ht="14.25" customHeight="1">
      <c r="A113" s="16">
        <f t="shared" si="3"/>
        <v>43575</v>
      </c>
      <c r="B113" s="39">
        <v>106678</v>
      </c>
      <c r="C113" s="40">
        <v>29793</v>
      </c>
      <c r="D113" s="19">
        <f t="shared" si="2"/>
        <v>136471</v>
      </c>
      <c r="K113" s="10"/>
    </row>
    <row r="114" spans="1:11" ht="14.25" customHeight="1">
      <c r="A114" s="16">
        <f t="shared" si="3"/>
        <v>43576</v>
      </c>
      <c r="B114" s="39">
        <v>115543</v>
      </c>
      <c r="C114" s="40">
        <v>20297</v>
      </c>
      <c r="D114" s="19">
        <f t="shared" si="2"/>
        <v>135840</v>
      </c>
      <c r="K114" s="10"/>
    </row>
    <row r="115" spans="1:11" ht="14.25" customHeight="1">
      <c r="A115" s="12">
        <f t="shared" si="3"/>
        <v>43577</v>
      </c>
      <c r="B115" s="35">
        <v>112883</v>
      </c>
      <c r="C115" s="36">
        <v>43576</v>
      </c>
      <c r="D115" s="15">
        <f t="shared" si="2"/>
        <v>156459</v>
      </c>
      <c r="K115" s="10"/>
    </row>
    <row r="116" spans="1:11" ht="14.25" customHeight="1">
      <c r="A116" s="12">
        <f t="shared" si="3"/>
        <v>43578</v>
      </c>
      <c r="B116" s="35">
        <v>109744</v>
      </c>
      <c r="C116" s="36">
        <v>46266</v>
      </c>
      <c r="D116" s="15">
        <f t="shared" si="2"/>
        <v>156010</v>
      </c>
      <c r="K116" s="10"/>
    </row>
    <row r="117" spans="1:11" ht="14.25" customHeight="1">
      <c r="A117" s="12">
        <f t="shared" si="3"/>
        <v>43579</v>
      </c>
      <c r="B117" s="35">
        <v>112381</v>
      </c>
      <c r="C117" s="36">
        <v>44945</v>
      </c>
      <c r="D117" s="15">
        <f t="shared" si="2"/>
        <v>157326</v>
      </c>
      <c r="K117" s="10"/>
    </row>
    <row r="118" spans="1:11" ht="14.25" customHeight="1">
      <c r="A118" s="12">
        <f t="shared" si="3"/>
        <v>43580</v>
      </c>
      <c r="B118" s="35">
        <v>117468</v>
      </c>
      <c r="C118" s="36">
        <v>46331</v>
      </c>
      <c r="D118" s="15">
        <f t="shared" si="2"/>
        <v>163799</v>
      </c>
      <c r="K118" s="10"/>
    </row>
    <row r="119" spans="1:11" ht="14.25" customHeight="1">
      <c r="A119" s="12">
        <f t="shared" si="3"/>
        <v>43581</v>
      </c>
      <c r="B119" s="35">
        <v>118676</v>
      </c>
      <c r="C119" s="36">
        <v>43444</v>
      </c>
      <c r="D119" s="15">
        <f t="shared" si="2"/>
        <v>162120</v>
      </c>
      <c r="K119" s="10"/>
    </row>
    <row r="120" spans="1:11" ht="14.25" customHeight="1">
      <c r="A120" s="16">
        <f t="shared" si="3"/>
        <v>43582</v>
      </c>
      <c r="B120" s="39">
        <v>124909</v>
      </c>
      <c r="C120" s="40">
        <v>34088</v>
      </c>
      <c r="D120" s="19">
        <f t="shared" si="2"/>
        <v>158997</v>
      </c>
      <c r="K120" s="10"/>
    </row>
    <row r="121" spans="1:11" ht="14.25" customHeight="1">
      <c r="A121" s="16">
        <f t="shared" si="3"/>
        <v>43583</v>
      </c>
      <c r="B121" s="39">
        <v>127735</v>
      </c>
      <c r="C121" s="40">
        <v>23245</v>
      </c>
      <c r="D121" s="19">
        <f t="shared" si="2"/>
        <v>150980</v>
      </c>
      <c r="K121" s="10"/>
    </row>
    <row r="122" spans="1:11" ht="14.25" customHeight="1">
      <c r="A122" s="12">
        <f t="shared" si="3"/>
        <v>43584</v>
      </c>
      <c r="B122" s="35">
        <v>117312</v>
      </c>
      <c r="C122" s="36">
        <v>43626</v>
      </c>
      <c r="D122" s="15">
        <f t="shared" si="2"/>
        <v>160938</v>
      </c>
      <c r="K122" s="10"/>
    </row>
    <row r="123" spans="1:11" ht="14.25" customHeight="1">
      <c r="A123" s="20">
        <f t="shared" si="3"/>
        <v>43585</v>
      </c>
      <c r="B123" s="21">
        <v>121686</v>
      </c>
      <c r="C123" s="22">
        <v>41763</v>
      </c>
      <c r="D123" s="23">
        <f t="shared" si="2"/>
        <v>163449</v>
      </c>
      <c r="E123" s="9">
        <f>SUM(D94:D123)</f>
        <v>4432511</v>
      </c>
      <c r="K123" s="10"/>
    </row>
    <row r="124" spans="1:11" ht="14.25" customHeight="1">
      <c r="A124" s="5">
        <f t="shared" si="3"/>
        <v>43586</v>
      </c>
      <c r="B124" s="41">
        <v>115457</v>
      </c>
      <c r="C124" s="42">
        <v>25618</v>
      </c>
      <c r="D124" s="43">
        <f t="shared" si="2"/>
        <v>141075</v>
      </c>
      <c r="K124" s="10"/>
    </row>
    <row r="125" spans="1:11" ht="14.25" customHeight="1">
      <c r="A125" s="12">
        <f t="shared" si="3"/>
        <v>43587</v>
      </c>
      <c r="B125" s="35">
        <v>121630</v>
      </c>
      <c r="C125" s="36">
        <v>46053</v>
      </c>
      <c r="D125" s="15">
        <f t="shared" si="2"/>
        <v>167683</v>
      </c>
      <c r="K125" s="10"/>
    </row>
    <row r="126" spans="1:11" ht="14.25" customHeight="1">
      <c r="A126" s="12">
        <f t="shared" si="3"/>
        <v>43588</v>
      </c>
      <c r="B126" s="35">
        <v>126761</v>
      </c>
      <c r="C126" s="36">
        <v>45011</v>
      </c>
      <c r="D126" s="15">
        <f t="shared" si="2"/>
        <v>171772</v>
      </c>
      <c r="K126" s="10"/>
    </row>
    <row r="127" spans="1:11" ht="14.25" customHeight="1">
      <c r="A127" s="16">
        <f t="shared" si="3"/>
        <v>43589</v>
      </c>
      <c r="B127" s="39">
        <v>129685</v>
      </c>
      <c r="C127" s="40">
        <v>36806</v>
      </c>
      <c r="D127" s="19">
        <f t="shared" si="2"/>
        <v>166491</v>
      </c>
      <c r="K127" s="10"/>
    </row>
    <row r="128" spans="1:11" ht="14.25" customHeight="1">
      <c r="A128" s="16">
        <f t="shared" si="3"/>
        <v>43590</v>
      </c>
      <c r="B128" s="39">
        <v>101665</v>
      </c>
      <c r="C128" s="40">
        <v>21912</v>
      </c>
      <c r="D128" s="19">
        <f t="shared" si="2"/>
        <v>123577</v>
      </c>
      <c r="K128" s="10"/>
    </row>
    <row r="129" spans="1:11" ht="14.25" customHeight="1">
      <c r="A129" s="12">
        <f t="shared" si="3"/>
        <v>43591</v>
      </c>
      <c r="B129" s="35">
        <v>94892</v>
      </c>
      <c r="C129" s="36">
        <v>36398</v>
      </c>
      <c r="D129" s="15">
        <f t="shared" si="2"/>
        <v>131290</v>
      </c>
      <c r="K129" s="10"/>
    </row>
    <row r="130" spans="1:11" ht="14.25" customHeight="1">
      <c r="A130" s="12">
        <f t="shared" si="3"/>
        <v>43592</v>
      </c>
      <c r="B130" s="35">
        <v>103244</v>
      </c>
      <c r="C130" s="36">
        <v>45297</v>
      </c>
      <c r="D130" s="15">
        <f t="shared" si="2"/>
        <v>148541</v>
      </c>
      <c r="K130" s="10"/>
    </row>
    <row r="131" spans="1:11" ht="14.25" customHeight="1">
      <c r="A131" s="12">
        <f t="shared" si="3"/>
        <v>43593</v>
      </c>
      <c r="B131" s="35">
        <v>102651</v>
      </c>
      <c r="C131" s="36">
        <v>47085</v>
      </c>
      <c r="D131" s="15">
        <f t="shared" si="2"/>
        <v>149736</v>
      </c>
      <c r="K131" s="10"/>
    </row>
    <row r="132" spans="1:11" ht="14.25" customHeight="1">
      <c r="A132" s="12">
        <f t="shared" si="3"/>
        <v>43594</v>
      </c>
      <c r="B132" s="35">
        <v>102677</v>
      </c>
      <c r="C132" s="36">
        <v>46168</v>
      </c>
      <c r="D132" s="15">
        <f t="shared" si="2"/>
        <v>148845</v>
      </c>
      <c r="K132" s="10"/>
    </row>
    <row r="133" spans="1:11" ht="14.25" customHeight="1">
      <c r="A133" s="12">
        <f t="shared" si="3"/>
        <v>43595</v>
      </c>
      <c r="B133" s="35">
        <v>105374</v>
      </c>
      <c r="C133" s="36">
        <v>45979</v>
      </c>
      <c r="D133" s="15">
        <f t="shared" si="2"/>
        <v>151353</v>
      </c>
      <c r="K133" s="10"/>
    </row>
    <row r="134" spans="1:11" ht="14.25" customHeight="1">
      <c r="A134" s="16">
        <f t="shared" si="3"/>
        <v>43596</v>
      </c>
      <c r="B134" s="39">
        <v>96488</v>
      </c>
      <c r="C134" s="40">
        <v>36953</v>
      </c>
      <c r="D134" s="19">
        <f t="shared" si="2"/>
        <v>133441</v>
      </c>
      <c r="K134" s="10"/>
    </row>
    <row r="135" spans="1:11" ht="14.25" customHeight="1">
      <c r="A135" s="16">
        <f t="shared" si="3"/>
        <v>43597</v>
      </c>
      <c r="B135" s="39">
        <v>89186</v>
      </c>
      <c r="C135" s="40">
        <v>26123</v>
      </c>
      <c r="D135" s="19">
        <f t="shared" si="2"/>
        <v>115309</v>
      </c>
      <c r="K135" s="10"/>
    </row>
    <row r="136" spans="1:11" ht="14.25" customHeight="1">
      <c r="A136" s="12">
        <f t="shared" si="3"/>
        <v>43598</v>
      </c>
      <c r="B136" s="35">
        <v>106465</v>
      </c>
      <c r="C136" s="36">
        <v>46966</v>
      </c>
      <c r="D136" s="15">
        <f t="shared" si="2"/>
        <v>153431</v>
      </c>
      <c r="K136" s="10"/>
    </row>
    <row r="137" spans="1:11" ht="14.25" customHeight="1">
      <c r="A137" s="12">
        <f t="shared" si="3"/>
        <v>43599</v>
      </c>
      <c r="B137" s="35">
        <v>105015</v>
      </c>
      <c r="C137" s="36">
        <v>47971</v>
      </c>
      <c r="D137" s="15">
        <f t="shared" si="2"/>
        <v>152986</v>
      </c>
      <c r="K137" s="10"/>
    </row>
    <row r="138" spans="1:11" ht="14.25" customHeight="1">
      <c r="A138" s="12">
        <f t="shared" si="3"/>
        <v>43600</v>
      </c>
      <c r="B138" s="35">
        <v>105923</v>
      </c>
      <c r="C138" s="36">
        <v>47204</v>
      </c>
      <c r="D138" s="15">
        <f t="shared" si="2"/>
        <v>153127</v>
      </c>
      <c r="K138" s="10"/>
    </row>
    <row r="139" spans="1:11" ht="14.25" customHeight="1">
      <c r="A139" s="12">
        <f t="shared" si="3"/>
        <v>43601</v>
      </c>
      <c r="B139" s="35">
        <v>107803</v>
      </c>
      <c r="C139" s="36">
        <v>47136</v>
      </c>
      <c r="D139" s="15">
        <f t="shared" si="2"/>
        <v>154939</v>
      </c>
      <c r="K139" s="10"/>
    </row>
    <row r="140" spans="1:11" ht="14.25" customHeight="1">
      <c r="A140" s="12">
        <f t="shared" si="3"/>
        <v>43602</v>
      </c>
      <c r="B140" s="35">
        <v>109867</v>
      </c>
      <c r="C140" s="36">
        <v>47113</v>
      </c>
      <c r="D140" s="15">
        <f t="shared" si="2"/>
        <v>156980</v>
      </c>
      <c r="K140" s="10"/>
    </row>
    <row r="141" spans="1:11" ht="14.25" customHeight="1">
      <c r="A141" s="16">
        <f t="shared" si="3"/>
        <v>43603</v>
      </c>
      <c r="B141" s="39">
        <v>105458</v>
      </c>
      <c r="C141" s="40">
        <v>38808</v>
      </c>
      <c r="D141" s="19">
        <f t="shared" si="2"/>
        <v>144266</v>
      </c>
      <c r="K141" s="10"/>
    </row>
    <row r="142" spans="1:11" ht="14.25" customHeight="1">
      <c r="A142" s="16">
        <f t="shared" si="3"/>
        <v>43604</v>
      </c>
      <c r="B142" s="39">
        <v>96086</v>
      </c>
      <c r="C142" s="40">
        <v>27710</v>
      </c>
      <c r="D142" s="19">
        <f t="shared" si="2"/>
        <v>123796</v>
      </c>
      <c r="K142" s="10"/>
    </row>
    <row r="143" spans="1:11" ht="14.25" customHeight="1">
      <c r="A143" s="12">
        <f t="shared" si="3"/>
        <v>43605</v>
      </c>
      <c r="B143" s="35">
        <v>109659</v>
      </c>
      <c r="C143" s="36">
        <v>47538</v>
      </c>
      <c r="D143" s="15">
        <f t="shared" si="2"/>
        <v>157197</v>
      </c>
      <c r="K143" s="10"/>
    </row>
    <row r="144" spans="1:11" ht="14.25" customHeight="1">
      <c r="A144" s="12">
        <f t="shared" si="3"/>
        <v>43606</v>
      </c>
      <c r="B144" s="35">
        <v>106205</v>
      </c>
      <c r="C144" s="36">
        <v>48841</v>
      </c>
      <c r="D144" s="15">
        <f t="shared" si="2"/>
        <v>155046</v>
      </c>
      <c r="K144" s="10"/>
    </row>
    <row r="145" spans="1:11" ht="14.25" customHeight="1">
      <c r="A145" s="12">
        <f t="shared" si="3"/>
        <v>43607</v>
      </c>
      <c r="B145" s="35">
        <v>97695</v>
      </c>
      <c r="C145" s="36">
        <v>47450</v>
      </c>
      <c r="D145" s="15">
        <f t="shared" si="2"/>
        <v>145145</v>
      </c>
      <c r="K145" s="10"/>
    </row>
    <row r="146" spans="1:11" ht="14.25" customHeight="1">
      <c r="A146" s="12">
        <f t="shared" si="3"/>
        <v>43608</v>
      </c>
      <c r="B146" s="35">
        <v>109461</v>
      </c>
      <c r="C146" s="36">
        <v>48084</v>
      </c>
      <c r="D146" s="15">
        <f t="shared" si="2"/>
        <v>157545</v>
      </c>
      <c r="K146" s="10"/>
    </row>
    <row r="147" spans="1:11" ht="14.25" customHeight="1">
      <c r="A147" s="12">
        <f t="shared" si="3"/>
        <v>43609</v>
      </c>
      <c r="B147" s="35">
        <v>117930</v>
      </c>
      <c r="C147" s="36">
        <v>45811</v>
      </c>
      <c r="D147" s="15">
        <f t="shared" si="2"/>
        <v>163741</v>
      </c>
      <c r="K147" s="10"/>
    </row>
    <row r="148" spans="1:11" ht="14.25" customHeight="1">
      <c r="A148" s="16">
        <f t="shared" si="3"/>
        <v>43610</v>
      </c>
      <c r="B148" s="39">
        <v>125043</v>
      </c>
      <c r="C148" s="40">
        <v>36774</v>
      </c>
      <c r="D148" s="19">
        <f t="shared" si="2"/>
        <v>161817</v>
      </c>
      <c r="K148" s="10"/>
    </row>
    <row r="149" spans="1:11" ht="14.25" customHeight="1">
      <c r="A149" s="16">
        <f t="shared" si="3"/>
        <v>43611</v>
      </c>
      <c r="B149" s="39">
        <v>116053</v>
      </c>
      <c r="C149" s="40">
        <v>26218</v>
      </c>
      <c r="D149" s="19">
        <f t="shared" si="2"/>
        <v>142271</v>
      </c>
      <c r="K149" s="10"/>
    </row>
    <row r="150" spans="1:11" ht="14.25" customHeight="1">
      <c r="A150" s="12">
        <f t="shared" si="3"/>
        <v>43612</v>
      </c>
      <c r="B150" s="35">
        <v>125842</v>
      </c>
      <c r="C150" s="36">
        <v>40924</v>
      </c>
      <c r="D150" s="15">
        <f t="shared" si="2"/>
        <v>166766</v>
      </c>
      <c r="K150" s="10"/>
    </row>
    <row r="151" spans="1:11" ht="14.25" customHeight="1">
      <c r="A151" s="12">
        <f t="shared" si="3"/>
        <v>43613</v>
      </c>
      <c r="B151" s="35">
        <v>131099</v>
      </c>
      <c r="C151" s="36">
        <v>36123</v>
      </c>
      <c r="D151" s="15">
        <f t="shared" si="2"/>
        <v>167222</v>
      </c>
      <c r="K151" s="10"/>
    </row>
    <row r="152" spans="1:11" ht="14.25" customHeight="1">
      <c r="A152" s="12">
        <f t="shared" si="3"/>
        <v>43614</v>
      </c>
      <c r="B152" s="35">
        <v>149357</v>
      </c>
      <c r="C152" s="36">
        <v>23411</v>
      </c>
      <c r="D152" s="15">
        <f t="shared" si="2"/>
        <v>172768</v>
      </c>
      <c r="K152" s="10"/>
    </row>
    <row r="153" spans="1:11" ht="14.25" customHeight="1">
      <c r="A153" s="26">
        <f t="shared" si="3"/>
        <v>43615</v>
      </c>
      <c r="B153" s="37">
        <v>126538</v>
      </c>
      <c r="C153" s="38">
        <v>9299</v>
      </c>
      <c r="D153" s="27">
        <f t="shared" si="2"/>
        <v>135837</v>
      </c>
      <c r="K153" s="10"/>
    </row>
    <row r="154" spans="1:11" ht="14.25" customHeight="1">
      <c r="A154" s="20">
        <f t="shared" si="3"/>
        <v>43616</v>
      </c>
      <c r="B154" s="35">
        <v>128144</v>
      </c>
      <c r="C154" s="36">
        <v>6909</v>
      </c>
      <c r="D154" s="23">
        <f t="shared" si="2"/>
        <v>135053</v>
      </c>
      <c r="E154" s="9">
        <f>SUM(D124:D154)</f>
        <v>4649046</v>
      </c>
      <c r="K154" s="10"/>
    </row>
    <row r="155" spans="1:11" ht="14.25" customHeight="1">
      <c r="A155" s="44">
        <f t="shared" si="3"/>
        <v>43617</v>
      </c>
      <c r="B155" s="45">
        <v>122886</v>
      </c>
      <c r="C155" s="46">
        <v>4707</v>
      </c>
      <c r="D155" s="47">
        <f t="shared" si="2"/>
        <v>127593</v>
      </c>
      <c r="K155" s="10"/>
    </row>
    <row r="156" spans="1:11" ht="14.25" customHeight="1">
      <c r="A156" s="16">
        <f t="shared" si="3"/>
        <v>43618</v>
      </c>
      <c r="B156" s="39">
        <v>104264</v>
      </c>
      <c r="C156" s="40">
        <v>3776</v>
      </c>
      <c r="D156" s="19">
        <f t="shared" si="2"/>
        <v>108040</v>
      </c>
      <c r="K156" s="10"/>
    </row>
    <row r="157" spans="1:11" ht="14.25" customHeight="1">
      <c r="A157" s="26">
        <f t="shared" si="3"/>
        <v>43619</v>
      </c>
      <c r="B157" s="37">
        <v>89275</v>
      </c>
      <c r="C157" s="38">
        <v>3589</v>
      </c>
      <c r="D157" s="27">
        <f t="shared" si="2"/>
        <v>92864</v>
      </c>
      <c r="K157" s="10"/>
    </row>
    <row r="158" spans="1:11" ht="14.25" customHeight="1">
      <c r="A158" s="26">
        <f t="shared" si="3"/>
        <v>43620</v>
      </c>
      <c r="B158" s="37">
        <v>69856</v>
      </c>
      <c r="C158" s="38">
        <v>2006</v>
      </c>
      <c r="D158" s="27">
        <f t="shared" si="2"/>
        <v>71862</v>
      </c>
      <c r="K158" s="10"/>
    </row>
    <row r="159" spans="1:11" ht="14.25" customHeight="1">
      <c r="A159" s="26">
        <f t="shared" si="3"/>
        <v>43621</v>
      </c>
      <c r="B159" s="37">
        <v>106790</v>
      </c>
      <c r="C159" s="38">
        <v>929</v>
      </c>
      <c r="D159" s="27">
        <f t="shared" si="2"/>
        <v>107719</v>
      </c>
      <c r="K159" s="10"/>
    </row>
    <row r="160" spans="1:11" ht="14.25" customHeight="1">
      <c r="A160" s="26">
        <f t="shared" si="3"/>
        <v>43622</v>
      </c>
      <c r="B160" s="37">
        <v>122449</v>
      </c>
      <c r="C160" s="38">
        <v>1470</v>
      </c>
      <c r="D160" s="27">
        <f t="shared" si="2"/>
        <v>123919</v>
      </c>
      <c r="K160" s="10"/>
    </row>
    <row r="161" spans="1:11" ht="14.25" customHeight="1">
      <c r="A161" s="26">
        <f t="shared" si="3"/>
        <v>43623</v>
      </c>
      <c r="B161" s="37">
        <v>112791</v>
      </c>
      <c r="C161" s="38">
        <v>2052</v>
      </c>
      <c r="D161" s="27">
        <f t="shared" si="2"/>
        <v>114843</v>
      </c>
      <c r="K161" s="10"/>
    </row>
    <row r="162" spans="1:11" ht="14.25" customHeight="1">
      <c r="A162" s="16">
        <f t="shared" si="3"/>
        <v>43624</v>
      </c>
      <c r="B162" s="39">
        <v>133965</v>
      </c>
      <c r="C162" s="40">
        <v>2045</v>
      </c>
      <c r="D162" s="19">
        <f t="shared" si="2"/>
        <v>136010</v>
      </c>
      <c r="K162" s="10"/>
    </row>
    <row r="163" spans="1:11" ht="14.25" customHeight="1">
      <c r="A163" s="16">
        <f t="shared" si="3"/>
        <v>43625</v>
      </c>
      <c r="B163" s="39">
        <v>148184</v>
      </c>
      <c r="C163" s="40">
        <v>2883</v>
      </c>
      <c r="D163" s="19">
        <f t="shared" si="2"/>
        <v>151067</v>
      </c>
      <c r="K163" s="10"/>
    </row>
    <row r="164" spans="1:11" ht="14.25" customHeight="1">
      <c r="A164" s="12">
        <f t="shared" si="3"/>
        <v>43626</v>
      </c>
      <c r="B164" s="35">
        <v>132353</v>
      </c>
      <c r="C164" s="36">
        <v>9911</v>
      </c>
      <c r="D164" s="15">
        <f t="shared" si="2"/>
        <v>142264</v>
      </c>
      <c r="K164" s="10"/>
    </row>
    <row r="165" spans="1:11" ht="14.25" customHeight="1">
      <c r="A165" s="12">
        <f t="shared" si="3"/>
        <v>43627</v>
      </c>
      <c r="B165" s="35">
        <v>125572</v>
      </c>
      <c r="C165" s="36">
        <v>19138</v>
      </c>
      <c r="D165" s="15">
        <f t="shared" si="2"/>
        <v>144710</v>
      </c>
      <c r="K165" s="10"/>
    </row>
    <row r="166" spans="1:11" ht="14.25" customHeight="1">
      <c r="A166" s="12">
        <f t="shared" si="3"/>
        <v>43628</v>
      </c>
      <c r="B166" s="35">
        <v>122828</v>
      </c>
      <c r="C166" s="36">
        <v>28021</v>
      </c>
      <c r="D166" s="15">
        <f t="shared" si="2"/>
        <v>150849</v>
      </c>
      <c r="K166" s="10"/>
    </row>
    <row r="167" spans="1:11" ht="14.25" customHeight="1">
      <c r="A167" s="12">
        <f t="shared" si="3"/>
        <v>43629</v>
      </c>
      <c r="B167" s="35">
        <v>120701</v>
      </c>
      <c r="C167" s="36">
        <v>35154</v>
      </c>
      <c r="D167" s="15">
        <f t="shared" si="2"/>
        <v>155855</v>
      </c>
      <c r="K167" s="10"/>
    </row>
    <row r="168" spans="1:11" ht="14.25" customHeight="1">
      <c r="A168" s="12">
        <f t="shared" si="3"/>
        <v>43630</v>
      </c>
      <c r="B168" s="35">
        <v>120232</v>
      </c>
      <c r="C168" s="36">
        <v>36481</v>
      </c>
      <c r="D168" s="15">
        <f t="shared" si="2"/>
        <v>156713</v>
      </c>
      <c r="K168" s="10"/>
    </row>
    <row r="169" spans="1:11" ht="14.25" customHeight="1">
      <c r="A169" s="16">
        <f t="shared" si="3"/>
        <v>43631</v>
      </c>
      <c r="B169" s="39">
        <v>131364</v>
      </c>
      <c r="C169" s="40">
        <v>28311</v>
      </c>
      <c r="D169" s="19">
        <f t="shared" si="2"/>
        <v>159675</v>
      </c>
      <c r="K169" s="10"/>
    </row>
    <row r="170" spans="1:11" ht="14.25" customHeight="1">
      <c r="A170" s="16">
        <f t="shared" si="3"/>
        <v>43632</v>
      </c>
      <c r="B170" s="39">
        <v>138639</v>
      </c>
      <c r="C170" s="40">
        <v>20376</v>
      </c>
      <c r="D170" s="19">
        <f t="shared" si="2"/>
        <v>159015</v>
      </c>
      <c r="K170" s="10"/>
    </row>
    <row r="171" spans="1:11" ht="14.25" customHeight="1">
      <c r="A171" s="12">
        <f t="shared" si="3"/>
        <v>43633</v>
      </c>
      <c r="B171" s="35">
        <v>119068</v>
      </c>
      <c r="C171" s="36">
        <v>39967</v>
      </c>
      <c r="D171" s="15">
        <f t="shared" si="2"/>
        <v>159035</v>
      </c>
      <c r="K171" s="10"/>
    </row>
    <row r="172" spans="1:11" ht="14.25" customHeight="1">
      <c r="A172" s="12">
        <f t="shared" si="3"/>
        <v>43634</v>
      </c>
      <c r="B172" s="35">
        <v>116669</v>
      </c>
      <c r="C172" s="36">
        <v>43993</v>
      </c>
      <c r="D172" s="15">
        <f t="shared" si="2"/>
        <v>160662</v>
      </c>
      <c r="K172" s="10"/>
    </row>
    <row r="173" spans="1:11" ht="14.25" customHeight="1">
      <c r="A173" s="12">
        <f t="shared" si="3"/>
        <v>43635</v>
      </c>
      <c r="B173" s="35">
        <v>119374</v>
      </c>
      <c r="C173" s="36">
        <v>44389</v>
      </c>
      <c r="D173" s="15">
        <f t="shared" si="2"/>
        <v>163763</v>
      </c>
      <c r="K173" s="10"/>
    </row>
    <row r="174" spans="1:11" ht="14.25" customHeight="1">
      <c r="A174" s="12">
        <f t="shared" si="3"/>
        <v>43636</v>
      </c>
      <c r="B174" s="35">
        <v>116796</v>
      </c>
      <c r="C174" s="36">
        <v>44446</v>
      </c>
      <c r="D174" s="15">
        <f t="shared" si="2"/>
        <v>161242</v>
      </c>
      <c r="K174" s="10"/>
    </row>
    <row r="175" spans="1:11" ht="14.25" customHeight="1">
      <c r="A175" s="12">
        <f t="shared" si="3"/>
        <v>43637</v>
      </c>
      <c r="B175" s="35">
        <v>119749</v>
      </c>
      <c r="C175" s="36">
        <v>45222</v>
      </c>
      <c r="D175" s="15">
        <f t="shared" si="2"/>
        <v>164971</v>
      </c>
      <c r="K175" s="10"/>
    </row>
    <row r="176" spans="1:11" ht="14.25" customHeight="1">
      <c r="A176" s="16">
        <f t="shared" si="3"/>
        <v>43638</v>
      </c>
      <c r="B176" s="39">
        <v>124049</v>
      </c>
      <c r="C176" s="40">
        <v>34476</v>
      </c>
      <c r="D176" s="19">
        <f t="shared" si="2"/>
        <v>158525</v>
      </c>
      <c r="K176" s="10"/>
    </row>
    <row r="177" spans="1:11" ht="14.25" customHeight="1">
      <c r="A177" s="16">
        <f t="shared" si="3"/>
        <v>43639</v>
      </c>
      <c r="B177" s="39">
        <v>126702</v>
      </c>
      <c r="C177" s="40">
        <v>25385</v>
      </c>
      <c r="D177" s="19">
        <f t="shared" si="2"/>
        <v>152087</v>
      </c>
      <c r="K177" s="10"/>
    </row>
    <row r="178" spans="1:11" ht="14.25" customHeight="1">
      <c r="A178" s="12">
        <f t="shared" si="3"/>
        <v>43640</v>
      </c>
      <c r="B178" s="35">
        <v>117795</v>
      </c>
      <c r="C178" s="36">
        <v>44232</v>
      </c>
      <c r="D178" s="15">
        <f t="shared" si="2"/>
        <v>162027</v>
      </c>
      <c r="K178" s="10"/>
    </row>
    <row r="179" spans="1:11" ht="14.25" customHeight="1">
      <c r="A179" s="12">
        <f t="shared" si="3"/>
        <v>43641</v>
      </c>
      <c r="B179" s="35">
        <v>117020</v>
      </c>
      <c r="C179" s="36">
        <v>47398</v>
      </c>
      <c r="D179" s="15">
        <f t="shared" si="2"/>
        <v>164418</v>
      </c>
      <c r="K179" s="10"/>
    </row>
    <row r="180" spans="1:11" ht="14.25" customHeight="1">
      <c r="A180" s="12">
        <f t="shared" si="3"/>
        <v>43642</v>
      </c>
      <c r="B180" s="35">
        <v>120062</v>
      </c>
      <c r="C180" s="36">
        <v>46310</v>
      </c>
      <c r="D180" s="15">
        <f t="shared" si="2"/>
        <v>166372</v>
      </c>
      <c r="K180" s="10"/>
    </row>
    <row r="181" spans="1:11" ht="14.25" customHeight="1">
      <c r="A181" s="12">
        <f t="shared" si="3"/>
        <v>43643</v>
      </c>
      <c r="B181" s="35">
        <v>119528</v>
      </c>
      <c r="C181" s="36">
        <v>45718</v>
      </c>
      <c r="D181" s="15">
        <f t="shared" si="2"/>
        <v>165246</v>
      </c>
      <c r="K181" s="10"/>
    </row>
    <row r="182" spans="1:11" ht="14.25" customHeight="1">
      <c r="A182" s="12">
        <f t="shared" si="3"/>
        <v>43644</v>
      </c>
      <c r="B182" s="35">
        <v>125786</v>
      </c>
      <c r="C182" s="36">
        <v>45545</v>
      </c>
      <c r="D182" s="15">
        <f t="shared" si="2"/>
        <v>171331</v>
      </c>
      <c r="K182" s="10"/>
    </row>
    <row r="183" spans="1:11" ht="14.25" customHeight="1">
      <c r="A183" s="16">
        <f t="shared" si="3"/>
        <v>43645</v>
      </c>
      <c r="B183" s="39">
        <v>130234</v>
      </c>
      <c r="C183" s="40">
        <v>35084</v>
      </c>
      <c r="D183" s="19">
        <f t="shared" si="2"/>
        <v>165318</v>
      </c>
      <c r="K183" s="10"/>
    </row>
    <row r="184" spans="1:11" ht="14.25" customHeight="1">
      <c r="A184" s="32">
        <f t="shared" si="3"/>
        <v>43646</v>
      </c>
      <c r="B184" s="48">
        <v>133405</v>
      </c>
      <c r="C184" s="49">
        <v>24431</v>
      </c>
      <c r="D184" s="33">
        <f t="shared" si="2"/>
        <v>157836</v>
      </c>
      <c r="E184" s="9">
        <f>SUM(D155:D184)</f>
        <v>4375831</v>
      </c>
      <c r="K184" s="10"/>
    </row>
    <row r="185" spans="1:11" ht="14.25" customHeight="1">
      <c r="A185" s="24">
        <f t="shared" si="3"/>
        <v>43647</v>
      </c>
      <c r="B185" s="34">
        <v>121264</v>
      </c>
      <c r="C185" s="50">
        <v>43350</v>
      </c>
      <c r="D185" s="25">
        <f t="shared" si="2"/>
        <v>164614</v>
      </c>
    </row>
    <row r="186" spans="1:11" ht="14.25" customHeight="1">
      <c r="A186" s="12">
        <f t="shared" si="3"/>
        <v>43648</v>
      </c>
      <c r="B186" s="35">
        <v>117655</v>
      </c>
      <c r="C186" s="36">
        <v>45030</v>
      </c>
      <c r="D186" s="15">
        <f t="shared" si="2"/>
        <v>162685</v>
      </c>
    </row>
    <row r="187" spans="1:11" ht="14.25" customHeight="1">
      <c r="A187" s="12">
        <f t="shared" si="3"/>
        <v>43649</v>
      </c>
      <c r="B187" s="35">
        <v>120552</v>
      </c>
      <c r="C187" s="36">
        <v>46485</v>
      </c>
      <c r="D187" s="15">
        <f t="shared" si="2"/>
        <v>167037</v>
      </c>
    </row>
    <row r="188" spans="1:11" ht="14.25" customHeight="1">
      <c r="A188" s="12">
        <f t="shared" si="3"/>
        <v>43650</v>
      </c>
      <c r="B188" s="35">
        <v>121459</v>
      </c>
      <c r="C188" s="36">
        <v>46452</v>
      </c>
      <c r="D188" s="15">
        <f t="shared" si="2"/>
        <v>167911</v>
      </c>
    </row>
    <row r="189" spans="1:11" ht="14.25" customHeight="1">
      <c r="A189" s="12">
        <f t="shared" si="3"/>
        <v>43651</v>
      </c>
      <c r="B189" s="35">
        <v>126131</v>
      </c>
      <c r="C189" s="36">
        <v>44802</v>
      </c>
      <c r="D189" s="15">
        <f t="shared" si="2"/>
        <v>170933</v>
      </c>
    </row>
    <row r="190" spans="1:11" ht="14.25" customHeight="1">
      <c r="A190" s="16">
        <f t="shared" si="3"/>
        <v>43652</v>
      </c>
      <c r="B190" s="39">
        <v>134264</v>
      </c>
      <c r="C190" s="40">
        <v>34475</v>
      </c>
      <c r="D190" s="19">
        <f t="shared" si="2"/>
        <v>168739</v>
      </c>
    </row>
    <row r="191" spans="1:11" ht="14.25" customHeight="1">
      <c r="A191" s="16">
        <f t="shared" si="3"/>
        <v>43653</v>
      </c>
      <c r="B191" s="39">
        <v>138531</v>
      </c>
      <c r="C191" s="40">
        <v>24077</v>
      </c>
      <c r="D191" s="19">
        <f t="shared" si="2"/>
        <v>162608</v>
      </c>
    </row>
    <row r="192" spans="1:11" ht="14.25" customHeight="1">
      <c r="A192" s="12">
        <f t="shared" si="3"/>
        <v>43654</v>
      </c>
      <c r="B192" s="35">
        <v>121823</v>
      </c>
      <c r="C192" s="36">
        <v>44525</v>
      </c>
      <c r="D192" s="15">
        <f t="shared" si="2"/>
        <v>166348</v>
      </c>
    </row>
    <row r="193" spans="1:4" ht="14.25" customHeight="1">
      <c r="A193" s="12">
        <f t="shared" si="3"/>
        <v>43655</v>
      </c>
      <c r="B193" s="35">
        <v>119053</v>
      </c>
      <c r="C193" s="36">
        <v>46610</v>
      </c>
      <c r="D193" s="15">
        <f t="shared" si="2"/>
        <v>165663</v>
      </c>
    </row>
    <row r="194" spans="1:4" ht="14.25" customHeight="1">
      <c r="A194" s="12">
        <f t="shared" si="3"/>
        <v>43656</v>
      </c>
      <c r="B194" s="35">
        <v>122722</v>
      </c>
      <c r="C194" s="36">
        <v>47053</v>
      </c>
      <c r="D194" s="15">
        <f t="shared" si="2"/>
        <v>169775</v>
      </c>
    </row>
    <row r="195" spans="1:4" ht="14.25" customHeight="1">
      <c r="A195" s="12">
        <f t="shared" si="3"/>
        <v>43657</v>
      </c>
      <c r="B195" s="35">
        <v>122951</v>
      </c>
      <c r="C195" s="36">
        <v>48653</v>
      </c>
      <c r="D195" s="15">
        <f t="shared" si="2"/>
        <v>171604</v>
      </c>
    </row>
    <row r="196" spans="1:4" ht="14.25" customHeight="1">
      <c r="A196" s="12">
        <f t="shared" si="3"/>
        <v>43658</v>
      </c>
      <c r="B196" s="35">
        <v>124478</v>
      </c>
      <c r="C196" s="36">
        <v>45811</v>
      </c>
      <c r="D196" s="15">
        <f t="shared" si="2"/>
        <v>170289</v>
      </c>
    </row>
    <row r="197" spans="1:4" ht="14.25" customHeight="1">
      <c r="A197" s="16">
        <f t="shared" si="3"/>
        <v>43659</v>
      </c>
      <c r="B197" s="39">
        <v>126050</v>
      </c>
      <c r="C197" s="40">
        <v>35732</v>
      </c>
      <c r="D197" s="19">
        <f t="shared" si="2"/>
        <v>161782</v>
      </c>
    </row>
    <row r="198" spans="1:4" ht="14.25" customHeight="1">
      <c r="A198" s="16">
        <f t="shared" si="3"/>
        <v>43660</v>
      </c>
      <c r="B198" s="39">
        <v>122182</v>
      </c>
      <c r="C198" s="40">
        <v>24847</v>
      </c>
      <c r="D198" s="19">
        <f t="shared" si="2"/>
        <v>147029</v>
      </c>
    </row>
    <row r="199" spans="1:4" ht="14.25" customHeight="1">
      <c r="A199" s="12">
        <f t="shared" si="3"/>
        <v>43661</v>
      </c>
      <c r="B199" s="35">
        <v>112314</v>
      </c>
      <c r="C199" s="36">
        <v>45656</v>
      </c>
      <c r="D199" s="15">
        <f t="shared" si="2"/>
        <v>157970</v>
      </c>
    </row>
    <row r="200" spans="1:4" ht="14.25" customHeight="1">
      <c r="A200" s="12">
        <f t="shared" si="3"/>
        <v>43662</v>
      </c>
      <c r="B200" s="35">
        <v>109690</v>
      </c>
      <c r="C200" s="36">
        <v>47002</v>
      </c>
      <c r="D200" s="15">
        <f t="shared" si="2"/>
        <v>156692</v>
      </c>
    </row>
    <row r="201" spans="1:4" ht="14.25" customHeight="1">
      <c r="A201" s="12">
        <f t="shared" si="3"/>
        <v>43663</v>
      </c>
      <c r="B201" s="35">
        <v>112400</v>
      </c>
      <c r="C201" s="36">
        <v>46631</v>
      </c>
      <c r="D201" s="15">
        <f t="shared" si="2"/>
        <v>159031</v>
      </c>
    </row>
    <row r="202" spans="1:4" ht="14.25" customHeight="1">
      <c r="A202" s="12">
        <f t="shared" si="3"/>
        <v>43664</v>
      </c>
      <c r="B202" s="35">
        <v>114526</v>
      </c>
      <c r="C202" s="36">
        <v>45908</v>
      </c>
      <c r="D202" s="15">
        <f t="shared" si="2"/>
        <v>160434</v>
      </c>
    </row>
    <row r="203" spans="1:4" ht="14.25" customHeight="1">
      <c r="A203" s="12">
        <f t="shared" si="3"/>
        <v>43665</v>
      </c>
      <c r="B203" s="35">
        <v>116356</v>
      </c>
      <c r="C203" s="36">
        <v>44417</v>
      </c>
      <c r="D203" s="15">
        <f t="shared" si="2"/>
        <v>160773</v>
      </c>
    </row>
    <row r="204" spans="1:4" ht="14.25" customHeight="1">
      <c r="A204" s="16">
        <f t="shared" si="3"/>
        <v>43666</v>
      </c>
      <c r="B204" s="39">
        <v>114065</v>
      </c>
      <c r="C204" s="40">
        <v>34344</v>
      </c>
      <c r="D204" s="19">
        <f t="shared" si="2"/>
        <v>148409</v>
      </c>
    </row>
    <row r="205" spans="1:4" ht="14.25" customHeight="1">
      <c r="A205" s="16">
        <f t="shared" si="3"/>
        <v>43667</v>
      </c>
      <c r="B205" s="39">
        <v>112383</v>
      </c>
      <c r="C205" s="40">
        <v>23941</v>
      </c>
      <c r="D205" s="19">
        <f t="shared" si="2"/>
        <v>136324</v>
      </c>
    </row>
    <row r="206" spans="1:4" ht="14.25" customHeight="1">
      <c r="A206" s="12">
        <f t="shared" si="3"/>
        <v>43668</v>
      </c>
      <c r="B206" s="35">
        <v>110624</v>
      </c>
      <c r="C206" s="36">
        <v>44368</v>
      </c>
      <c r="D206" s="15">
        <f t="shared" si="2"/>
        <v>154992</v>
      </c>
    </row>
    <row r="207" spans="1:4" ht="14.25" customHeight="1">
      <c r="A207" s="12">
        <f t="shared" si="3"/>
        <v>43669</v>
      </c>
      <c r="B207" s="35">
        <v>108548</v>
      </c>
      <c r="C207" s="36">
        <v>46589</v>
      </c>
      <c r="D207" s="15">
        <f t="shared" si="2"/>
        <v>155137</v>
      </c>
    </row>
    <row r="208" spans="1:4" ht="14.25" customHeight="1">
      <c r="A208" s="12">
        <f t="shared" si="3"/>
        <v>43670</v>
      </c>
      <c r="B208" s="35">
        <v>109832</v>
      </c>
      <c r="C208" s="36">
        <v>47342</v>
      </c>
      <c r="D208" s="15">
        <f t="shared" si="2"/>
        <v>157174</v>
      </c>
    </row>
    <row r="209" spans="1:5" ht="14.25" customHeight="1">
      <c r="A209" s="12">
        <f t="shared" si="3"/>
        <v>43671</v>
      </c>
      <c r="B209" s="35">
        <v>111654</v>
      </c>
      <c r="C209" s="36">
        <v>47159</v>
      </c>
      <c r="D209" s="15">
        <f t="shared" si="2"/>
        <v>158813</v>
      </c>
    </row>
    <row r="210" spans="1:5" ht="14.25" customHeight="1">
      <c r="A210" s="12">
        <f t="shared" si="3"/>
        <v>43672</v>
      </c>
      <c r="B210" s="35">
        <v>115795</v>
      </c>
      <c r="C210" s="36">
        <v>44527</v>
      </c>
      <c r="D210" s="15">
        <f t="shared" si="2"/>
        <v>160322</v>
      </c>
    </row>
    <row r="211" spans="1:5" ht="14.25" customHeight="1">
      <c r="A211" s="16">
        <f t="shared" si="3"/>
        <v>43673</v>
      </c>
      <c r="B211" s="39">
        <v>115238</v>
      </c>
      <c r="C211" s="40">
        <v>35258</v>
      </c>
      <c r="D211" s="19">
        <f t="shared" si="2"/>
        <v>150496</v>
      </c>
    </row>
    <row r="212" spans="1:5" ht="14.25" customHeight="1">
      <c r="A212" s="16">
        <f t="shared" si="3"/>
        <v>43674</v>
      </c>
      <c r="B212" s="39">
        <v>113836</v>
      </c>
      <c r="C212" s="40">
        <v>24915</v>
      </c>
      <c r="D212" s="19">
        <f t="shared" si="2"/>
        <v>138751</v>
      </c>
    </row>
    <row r="213" spans="1:5" ht="14.25" customHeight="1">
      <c r="A213" s="12">
        <f t="shared" si="3"/>
        <v>43675</v>
      </c>
      <c r="B213" s="35">
        <v>110243</v>
      </c>
      <c r="C213" s="36">
        <v>44950</v>
      </c>
      <c r="D213" s="15">
        <f t="shared" si="2"/>
        <v>155193</v>
      </c>
    </row>
    <row r="214" spans="1:5" ht="14.25" customHeight="1">
      <c r="A214" s="12">
        <f t="shared" si="3"/>
        <v>43676</v>
      </c>
      <c r="B214" s="21">
        <v>108597</v>
      </c>
      <c r="C214" s="22">
        <v>47242</v>
      </c>
      <c r="D214" s="15">
        <f t="shared" si="2"/>
        <v>155839</v>
      </c>
    </row>
    <row r="215" spans="1:5" ht="14.25" customHeight="1">
      <c r="A215" s="20">
        <f t="shared" si="3"/>
        <v>43677</v>
      </c>
      <c r="B215" s="21">
        <v>111576</v>
      </c>
      <c r="C215" s="22">
        <v>46191</v>
      </c>
      <c r="D215" s="23">
        <f t="shared" si="2"/>
        <v>157767</v>
      </c>
      <c r="E215" s="9">
        <f>SUM(D185:D215)</f>
        <v>4941134</v>
      </c>
    </row>
    <row r="216" spans="1:5" ht="14.25" customHeight="1">
      <c r="A216" s="24">
        <f t="shared" si="3"/>
        <v>43678</v>
      </c>
      <c r="B216" s="34">
        <v>109851</v>
      </c>
      <c r="C216" s="50">
        <v>45557</v>
      </c>
      <c r="D216" s="25">
        <f t="shared" si="2"/>
        <v>155408</v>
      </c>
    </row>
    <row r="217" spans="1:5" ht="14.25" customHeight="1">
      <c r="A217" s="12">
        <f t="shared" si="3"/>
        <v>43679</v>
      </c>
      <c r="B217" s="35">
        <v>114321</v>
      </c>
      <c r="C217" s="36">
        <v>43508</v>
      </c>
      <c r="D217" s="15">
        <f t="shared" si="2"/>
        <v>157829</v>
      </c>
    </row>
    <row r="218" spans="1:5" ht="14.25" customHeight="1">
      <c r="A218" s="16">
        <f t="shared" si="3"/>
        <v>43680</v>
      </c>
      <c r="B218" s="39">
        <v>114489</v>
      </c>
      <c r="C218" s="40">
        <v>34110</v>
      </c>
      <c r="D218" s="19">
        <f t="shared" si="2"/>
        <v>148599</v>
      </c>
    </row>
    <row r="219" spans="1:5" ht="14.25" customHeight="1">
      <c r="A219" s="16">
        <f t="shared" si="3"/>
        <v>43681</v>
      </c>
      <c r="B219" s="39">
        <v>111837</v>
      </c>
      <c r="C219" s="40">
        <v>20415</v>
      </c>
      <c r="D219" s="19">
        <f t="shared" si="2"/>
        <v>132252</v>
      </c>
    </row>
    <row r="220" spans="1:5" ht="14.25" customHeight="1">
      <c r="A220" s="12">
        <f t="shared" si="3"/>
        <v>43682</v>
      </c>
      <c r="B220" s="35">
        <v>107617</v>
      </c>
      <c r="C220" s="36">
        <v>41907</v>
      </c>
      <c r="D220" s="15">
        <f t="shared" si="2"/>
        <v>149524</v>
      </c>
    </row>
    <row r="221" spans="1:5" ht="14.25" customHeight="1">
      <c r="A221" s="12">
        <f t="shared" si="3"/>
        <v>43683</v>
      </c>
      <c r="B221" s="35">
        <v>108011</v>
      </c>
      <c r="C221" s="36">
        <v>45037</v>
      </c>
      <c r="D221" s="15">
        <f t="shared" si="2"/>
        <v>153048</v>
      </c>
    </row>
    <row r="222" spans="1:5" ht="14.25" customHeight="1">
      <c r="A222" s="12">
        <f t="shared" si="3"/>
        <v>43684</v>
      </c>
      <c r="B222" s="35">
        <v>112985</v>
      </c>
      <c r="C222" s="36">
        <v>46126</v>
      </c>
      <c r="D222" s="15">
        <f t="shared" si="2"/>
        <v>159111</v>
      </c>
    </row>
    <row r="223" spans="1:5" ht="14.25" customHeight="1">
      <c r="A223" s="12">
        <f t="shared" si="3"/>
        <v>43685</v>
      </c>
      <c r="B223" s="35">
        <v>114846</v>
      </c>
      <c r="C223" s="36">
        <v>45839</v>
      </c>
      <c r="D223" s="15">
        <f t="shared" si="2"/>
        <v>160685</v>
      </c>
    </row>
    <row r="224" spans="1:5" ht="14.25" customHeight="1">
      <c r="A224" s="12">
        <f t="shared" si="3"/>
        <v>43686</v>
      </c>
      <c r="B224" s="35">
        <v>122356</v>
      </c>
      <c r="C224" s="36">
        <v>42718</v>
      </c>
      <c r="D224" s="15">
        <f t="shared" si="2"/>
        <v>165074</v>
      </c>
    </row>
    <row r="225" spans="1:7" ht="14.25" customHeight="1">
      <c r="A225" s="16">
        <f t="shared" si="3"/>
        <v>43687</v>
      </c>
      <c r="B225" s="39">
        <v>110386</v>
      </c>
      <c r="C225" s="40">
        <v>25045</v>
      </c>
      <c r="D225" s="19">
        <f t="shared" si="2"/>
        <v>135431</v>
      </c>
    </row>
    <row r="226" spans="1:7" ht="14.25" customHeight="1">
      <c r="A226" s="16">
        <f t="shared" si="3"/>
        <v>43688</v>
      </c>
      <c r="B226" s="39">
        <v>106894</v>
      </c>
      <c r="C226" s="40">
        <v>10094</v>
      </c>
      <c r="D226" s="19">
        <f t="shared" si="2"/>
        <v>116988</v>
      </c>
    </row>
    <row r="227" spans="1:7" ht="14.25" customHeight="1">
      <c r="A227" s="12">
        <f t="shared" si="3"/>
        <v>43689</v>
      </c>
      <c r="B227" s="35">
        <v>117347</v>
      </c>
      <c r="C227" s="36">
        <v>37229</v>
      </c>
      <c r="D227" s="15">
        <f t="shared" si="2"/>
        <v>154576</v>
      </c>
    </row>
    <row r="228" spans="1:7" ht="14.25" customHeight="1">
      <c r="A228" s="12">
        <f t="shared" si="3"/>
        <v>43690</v>
      </c>
      <c r="B228" s="35">
        <v>113745</v>
      </c>
      <c r="C228" s="36">
        <v>43754</v>
      </c>
      <c r="D228" s="15">
        <f t="shared" si="2"/>
        <v>157499</v>
      </c>
    </row>
    <row r="229" spans="1:7" ht="14.25" customHeight="1">
      <c r="A229" s="12">
        <f t="shared" si="3"/>
        <v>43691</v>
      </c>
      <c r="B229" s="35">
        <v>113859</v>
      </c>
      <c r="C229" s="36">
        <v>44937</v>
      </c>
      <c r="D229" s="15">
        <f t="shared" si="2"/>
        <v>158796</v>
      </c>
    </row>
    <row r="230" spans="1:7" ht="14.25" customHeight="1">
      <c r="A230" s="12">
        <f t="shared" si="3"/>
        <v>43692</v>
      </c>
      <c r="B230" s="35">
        <v>116417</v>
      </c>
      <c r="C230" s="36">
        <v>44681</v>
      </c>
      <c r="D230" s="15">
        <f t="shared" si="2"/>
        <v>161098</v>
      </c>
    </row>
    <row r="231" spans="1:7" ht="14.25" customHeight="1">
      <c r="A231" s="12">
        <f t="shared" si="3"/>
        <v>43693</v>
      </c>
      <c r="B231" s="35">
        <v>127373</v>
      </c>
      <c r="C231" s="36">
        <v>40074</v>
      </c>
      <c r="D231" s="15">
        <f t="shared" si="2"/>
        <v>167447</v>
      </c>
    </row>
    <row r="232" spans="1:7" ht="14.25" customHeight="1">
      <c r="A232" s="16">
        <f t="shared" si="3"/>
        <v>43694</v>
      </c>
      <c r="B232" s="39">
        <v>97323</v>
      </c>
      <c r="C232" s="40">
        <v>12224</v>
      </c>
      <c r="D232" s="19">
        <f t="shared" si="2"/>
        <v>109547</v>
      </c>
      <c r="F232" s="51"/>
      <c r="G232" s="51"/>
    </row>
    <row r="233" spans="1:7" ht="14.25" customHeight="1">
      <c r="A233" s="16">
        <f t="shared" si="3"/>
        <v>43695</v>
      </c>
      <c r="B233" s="39">
        <v>122681</v>
      </c>
      <c r="C233" s="40">
        <v>20617</v>
      </c>
      <c r="D233" s="19">
        <f t="shared" si="2"/>
        <v>143298</v>
      </c>
      <c r="F233" s="51"/>
      <c r="G233" s="51"/>
    </row>
    <row r="234" spans="1:7" ht="14.25" customHeight="1">
      <c r="A234" s="12">
        <f t="shared" si="3"/>
        <v>43696</v>
      </c>
      <c r="B234" s="35">
        <v>113896</v>
      </c>
      <c r="C234" s="36">
        <v>43679</v>
      </c>
      <c r="D234" s="15">
        <f t="shared" si="2"/>
        <v>157575</v>
      </c>
    </row>
    <row r="235" spans="1:7" ht="14.25" customHeight="1">
      <c r="A235" s="12">
        <f t="shared" si="3"/>
        <v>43697</v>
      </c>
      <c r="B235" s="35">
        <v>110336</v>
      </c>
      <c r="C235" s="36">
        <v>44927</v>
      </c>
      <c r="D235" s="15">
        <f t="shared" si="2"/>
        <v>155263</v>
      </c>
    </row>
    <row r="236" spans="1:7" ht="14.25" customHeight="1">
      <c r="A236" s="12">
        <f t="shared" si="3"/>
        <v>43698</v>
      </c>
      <c r="B236" s="35">
        <v>113551</v>
      </c>
      <c r="C236" s="36">
        <v>45539</v>
      </c>
      <c r="D236" s="15">
        <f t="shared" si="2"/>
        <v>159090</v>
      </c>
    </row>
    <row r="237" spans="1:7" ht="14.25" customHeight="1">
      <c r="A237" s="12">
        <f t="shared" si="3"/>
        <v>43699</v>
      </c>
      <c r="B237" s="35">
        <v>116338</v>
      </c>
      <c r="C237" s="36">
        <v>45594</v>
      </c>
      <c r="D237" s="15">
        <f t="shared" si="2"/>
        <v>161932</v>
      </c>
    </row>
    <row r="238" spans="1:7" ht="14.25" customHeight="1">
      <c r="A238" s="12">
        <f t="shared" si="3"/>
        <v>43700</v>
      </c>
      <c r="B238" s="35">
        <v>118550</v>
      </c>
      <c r="C238" s="36">
        <v>44670</v>
      </c>
      <c r="D238" s="15">
        <f t="shared" si="2"/>
        <v>163220</v>
      </c>
    </row>
    <row r="239" spans="1:7" ht="14.25" customHeight="1">
      <c r="A239" s="16">
        <f t="shared" si="3"/>
        <v>43701</v>
      </c>
      <c r="B239" s="39">
        <v>121568</v>
      </c>
      <c r="C239" s="40">
        <v>34674</v>
      </c>
      <c r="D239" s="19">
        <f t="shared" si="2"/>
        <v>156242</v>
      </c>
    </row>
    <row r="240" spans="1:7" ht="14.25" customHeight="1">
      <c r="A240" s="16">
        <f t="shared" si="3"/>
        <v>43702</v>
      </c>
      <c r="B240" s="39">
        <v>121332</v>
      </c>
      <c r="C240" s="40">
        <v>23855</v>
      </c>
      <c r="D240" s="19">
        <f t="shared" si="2"/>
        <v>145187</v>
      </c>
    </row>
    <row r="241" spans="1:5" ht="14.25" customHeight="1">
      <c r="A241" s="12">
        <f t="shared" si="3"/>
        <v>43703</v>
      </c>
      <c r="B241" s="35">
        <v>114012</v>
      </c>
      <c r="C241" s="36">
        <v>45222</v>
      </c>
      <c r="D241" s="15">
        <f t="shared" si="2"/>
        <v>159234</v>
      </c>
    </row>
    <row r="242" spans="1:5" ht="14.25" customHeight="1">
      <c r="A242" s="12">
        <f t="shared" si="3"/>
        <v>43704</v>
      </c>
      <c r="B242" s="35">
        <v>111119</v>
      </c>
      <c r="C242" s="36">
        <v>45580</v>
      </c>
      <c r="D242" s="15">
        <f t="shared" si="2"/>
        <v>156699</v>
      </c>
    </row>
    <row r="243" spans="1:5" ht="14.25" customHeight="1">
      <c r="A243" s="12">
        <f t="shared" si="3"/>
        <v>43705</v>
      </c>
      <c r="B243" s="35">
        <v>112118</v>
      </c>
      <c r="C243" s="36">
        <v>43649</v>
      </c>
      <c r="D243" s="15">
        <f t="shared" si="2"/>
        <v>155767</v>
      </c>
    </row>
    <row r="244" spans="1:5" ht="14.25" customHeight="1">
      <c r="A244" s="12">
        <f t="shared" si="3"/>
        <v>43706</v>
      </c>
      <c r="B244" s="35">
        <v>112082</v>
      </c>
      <c r="C244" s="36">
        <v>43800</v>
      </c>
      <c r="D244" s="15">
        <f t="shared" si="2"/>
        <v>155882</v>
      </c>
    </row>
    <row r="245" spans="1:5" ht="14.25" customHeight="1">
      <c r="A245" s="12">
        <f t="shared" si="3"/>
        <v>43707</v>
      </c>
      <c r="B245" s="21">
        <v>119121</v>
      </c>
      <c r="C245" s="22">
        <v>43493</v>
      </c>
      <c r="D245" s="15">
        <f t="shared" si="2"/>
        <v>162614</v>
      </c>
    </row>
    <row r="246" spans="1:5" ht="14.25" customHeight="1">
      <c r="A246" s="32">
        <f t="shared" si="3"/>
        <v>43708</v>
      </c>
      <c r="B246" s="48">
        <v>121864</v>
      </c>
      <c r="C246" s="49">
        <v>32495</v>
      </c>
      <c r="D246" s="33">
        <f t="shared" si="2"/>
        <v>154359</v>
      </c>
      <c r="E246" s="9">
        <f>SUM(D216:D246)</f>
        <v>4729274</v>
      </c>
    </row>
    <row r="247" spans="1:5" ht="14.25" customHeight="1">
      <c r="A247" s="44">
        <f t="shared" si="3"/>
        <v>43709</v>
      </c>
      <c r="B247" s="45">
        <v>119984</v>
      </c>
      <c r="C247" s="46">
        <v>21270</v>
      </c>
      <c r="D247" s="47">
        <f t="shared" si="2"/>
        <v>141254</v>
      </c>
    </row>
    <row r="248" spans="1:5" ht="14.25" customHeight="1">
      <c r="A248" s="12">
        <f t="shared" si="3"/>
        <v>43710</v>
      </c>
      <c r="B248" s="35">
        <v>111692</v>
      </c>
      <c r="C248" s="36">
        <v>41817</v>
      </c>
      <c r="D248" s="15">
        <f t="shared" si="2"/>
        <v>153509</v>
      </c>
    </row>
    <row r="249" spans="1:5" ht="14.25" customHeight="1">
      <c r="A249" s="12">
        <f t="shared" si="3"/>
        <v>43711</v>
      </c>
      <c r="B249" s="35">
        <v>108790</v>
      </c>
      <c r="C249" s="36">
        <v>44673</v>
      </c>
      <c r="D249" s="15">
        <f t="shared" si="2"/>
        <v>153463</v>
      </c>
    </row>
    <row r="250" spans="1:5" ht="14.25" customHeight="1">
      <c r="A250" s="12">
        <f t="shared" si="3"/>
        <v>43712</v>
      </c>
      <c r="B250" s="35">
        <v>109859</v>
      </c>
      <c r="C250" s="36">
        <v>45555</v>
      </c>
      <c r="D250" s="15">
        <f t="shared" si="2"/>
        <v>155414</v>
      </c>
    </row>
    <row r="251" spans="1:5" ht="14.25" customHeight="1">
      <c r="A251" s="12">
        <f t="shared" si="3"/>
        <v>43713</v>
      </c>
      <c r="B251" s="35">
        <v>113153</v>
      </c>
      <c r="C251" s="36">
        <v>45645</v>
      </c>
      <c r="D251" s="15">
        <f t="shared" si="2"/>
        <v>158798</v>
      </c>
    </row>
    <row r="252" spans="1:5" ht="14.25" customHeight="1">
      <c r="A252" s="12">
        <f t="shared" si="3"/>
        <v>43714</v>
      </c>
      <c r="B252" s="35">
        <v>117839</v>
      </c>
      <c r="C252" s="36">
        <v>43644</v>
      </c>
      <c r="D252" s="15">
        <f t="shared" si="2"/>
        <v>161483</v>
      </c>
    </row>
    <row r="253" spans="1:5" ht="14.25" customHeight="1">
      <c r="A253" s="16">
        <f t="shared" si="3"/>
        <v>43715</v>
      </c>
      <c r="B253" s="39">
        <v>119711</v>
      </c>
      <c r="C253" s="40">
        <v>33230</v>
      </c>
      <c r="D253" s="19">
        <f t="shared" si="2"/>
        <v>152941</v>
      </c>
    </row>
    <row r="254" spans="1:5" ht="14.25" customHeight="1">
      <c r="A254" s="16">
        <f t="shared" si="3"/>
        <v>43716</v>
      </c>
      <c r="B254" s="39">
        <v>120445</v>
      </c>
      <c r="C254" s="40">
        <v>23216</v>
      </c>
      <c r="D254" s="19">
        <f t="shared" si="2"/>
        <v>143661</v>
      </c>
    </row>
    <row r="255" spans="1:5" ht="14.25" customHeight="1">
      <c r="A255" s="12">
        <f t="shared" si="3"/>
        <v>43717</v>
      </c>
      <c r="B255" s="35">
        <v>110452</v>
      </c>
      <c r="C255" s="36">
        <v>43290</v>
      </c>
      <c r="D255" s="15">
        <f t="shared" si="2"/>
        <v>153742</v>
      </c>
    </row>
    <row r="256" spans="1:5" ht="14.25" customHeight="1">
      <c r="A256" s="12">
        <f t="shared" si="3"/>
        <v>43718</v>
      </c>
      <c r="B256" s="35">
        <v>108877</v>
      </c>
      <c r="C256" s="36">
        <v>45245</v>
      </c>
      <c r="D256" s="15">
        <f t="shared" si="2"/>
        <v>154122</v>
      </c>
    </row>
    <row r="257" spans="1:4" ht="14.25" customHeight="1">
      <c r="A257" s="12">
        <f t="shared" si="3"/>
        <v>43719</v>
      </c>
      <c r="B257" s="35">
        <v>111637</v>
      </c>
      <c r="C257" s="36">
        <v>46220</v>
      </c>
      <c r="D257" s="15">
        <f t="shared" si="2"/>
        <v>157857</v>
      </c>
    </row>
    <row r="258" spans="1:4" ht="14.25" customHeight="1">
      <c r="A258" s="12">
        <f t="shared" si="3"/>
        <v>43720</v>
      </c>
      <c r="B258" s="35">
        <v>111131</v>
      </c>
      <c r="C258" s="36">
        <v>45682</v>
      </c>
      <c r="D258" s="15">
        <f t="shared" si="2"/>
        <v>156813</v>
      </c>
    </row>
    <row r="259" spans="1:4" ht="14.25" customHeight="1">
      <c r="A259" s="12">
        <f t="shared" si="3"/>
        <v>43721</v>
      </c>
      <c r="B259" s="35">
        <v>115386</v>
      </c>
      <c r="C259" s="36">
        <v>44541</v>
      </c>
      <c r="D259" s="15">
        <f t="shared" si="2"/>
        <v>159927</v>
      </c>
    </row>
    <row r="260" spans="1:4" ht="14.25" customHeight="1">
      <c r="A260" s="16">
        <f t="shared" si="3"/>
        <v>43722</v>
      </c>
      <c r="B260" s="39">
        <v>114456</v>
      </c>
      <c r="C260" s="40">
        <v>33094</v>
      </c>
      <c r="D260" s="19">
        <f t="shared" si="2"/>
        <v>147550</v>
      </c>
    </row>
    <row r="261" spans="1:4" ht="14.25" customHeight="1">
      <c r="A261" s="16">
        <f t="shared" si="3"/>
        <v>43723</v>
      </c>
      <c r="B261" s="39">
        <v>114207</v>
      </c>
      <c r="C261" s="40">
        <v>23268</v>
      </c>
      <c r="D261" s="19">
        <f t="shared" si="2"/>
        <v>137475</v>
      </c>
    </row>
    <row r="262" spans="1:4" ht="14.25" customHeight="1">
      <c r="A262" s="12">
        <f t="shared" si="3"/>
        <v>43724</v>
      </c>
      <c r="B262" s="35">
        <v>108992</v>
      </c>
      <c r="C262" s="36">
        <v>42576</v>
      </c>
      <c r="D262" s="15">
        <f t="shared" si="2"/>
        <v>151568</v>
      </c>
    </row>
    <row r="263" spans="1:4" ht="14.25" customHeight="1">
      <c r="A263" s="12">
        <f t="shared" si="3"/>
        <v>43725</v>
      </c>
      <c r="B263" s="35">
        <v>108040</v>
      </c>
      <c r="C263" s="36">
        <v>45625</v>
      </c>
      <c r="D263" s="15">
        <f t="shared" si="2"/>
        <v>153665</v>
      </c>
    </row>
    <row r="264" spans="1:4" ht="14.25" customHeight="1">
      <c r="A264" s="12">
        <f t="shared" si="3"/>
        <v>43726</v>
      </c>
      <c r="B264" s="35">
        <v>109084</v>
      </c>
      <c r="C264" s="36">
        <v>44883</v>
      </c>
      <c r="D264" s="15">
        <f t="shared" si="2"/>
        <v>153967</v>
      </c>
    </row>
    <row r="265" spans="1:4" ht="14.25" customHeight="1">
      <c r="A265" s="12">
        <f t="shared" si="3"/>
        <v>43727</v>
      </c>
      <c r="B265" s="35">
        <v>110318</v>
      </c>
      <c r="C265" s="36">
        <v>44883</v>
      </c>
      <c r="D265" s="15">
        <f t="shared" si="2"/>
        <v>155201</v>
      </c>
    </row>
    <row r="266" spans="1:4" ht="14.25" customHeight="1">
      <c r="A266" s="12">
        <f t="shared" si="3"/>
        <v>43728</v>
      </c>
      <c r="B266" s="35">
        <v>114333</v>
      </c>
      <c r="C266" s="36">
        <v>43245</v>
      </c>
      <c r="D266" s="15">
        <f t="shared" si="2"/>
        <v>157578</v>
      </c>
    </row>
    <row r="267" spans="1:4" ht="14.25" customHeight="1">
      <c r="A267" s="16">
        <f t="shared" si="3"/>
        <v>43729</v>
      </c>
      <c r="B267" s="39">
        <v>114341</v>
      </c>
      <c r="C267" s="40">
        <v>33060</v>
      </c>
      <c r="D267" s="19">
        <f t="shared" si="2"/>
        <v>147401</v>
      </c>
    </row>
    <row r="268" spans="1:4" ht="14.25" customHeight="1">
      <c r="A268" s="16">
        <f t="shared" si="3"/>
        <v>43730</v>
      </c>
      <c r="B268" s="39">
        <v>108917</v>
      </c>
      <c r="C268" s="40">
        <v>22263</v>
      </c>
      <c r="D268" s="19">
        <f t="shared" si="2"/>
        <v>131180</v>
      </c>
    </row>
    <row r="269" spans="1:4" ht="14.25" customHeight="1">
      <c r="A269" s="12">
        <f t="shared" si="3"/>
        <v>43731</v>
      </c>
      <c r="B269" s="35">
        <v>107359</v>
      </c>
      <c r="C269" s="36">
        <v>43432</v>
      </c>
      <c r="D269" s="15">
        <f t="shared" si="2"/>
        <v>150791</v>
      </c>
    </row>
    <row r="270" spans="1:4" ht="14.25" customHeight="1">
      <c r="A270" s="12">
        <f t="shared" si="3"/>
        <v>43732</v>
      </c>
      <c r="B270" s="35">
        <v>105100</v>
      </c>
      <c r="C270" s="36">
        <v>45097</v>
      </c>
      <c r="D270" s="15">
        <f t="shared" si="2"/>
        <v>150197</v>
      </c>
    </row>
    <row r="271" spans="1:4" ht="14.25" customHeight="1">
      <c r="A271" s="12">
        <f t="shared" si="3"/>
        <v>43733</v>
      </c>
      <c r="B271" s="35">
        <v>107007</v>
      </c>
      <c r="C271" s="36">
        <v>43879</v>
      </c>
      <c r="D271" s="15">
        <f t="shared" si="2"/>
        <v>150886</v>
      </c>
    </row>
    <row r="272" spans="1:4" ht="14.25" customHeight="1">
      <c r="A272" s="12">
        <f t="shared" si="3"/>
        <v>43734</v>
      </c>
      <c r="B272" s="35">
        <v>109749</v>
      </c>
      <c r="C272" s="36">
        <v>44609</v>
      </c>
      <c r="D272" s="15">
        <f t="shared" si="2"/>
        <v>154358</v>
      </c>
    </row>
    <row r="273" spans="1:5" ht="14.25" customHeight="1">
      <c r="A273" s="12">
        <f t="shared" si="3"/>
        <v>43735</v>
      </c>
      <c r="B273" s="35">
        <v>113933</v>
      </c>
      <c r="C273" s="36">
        <v>42699</v>
      </c>
      <c r="D273" s="15">
        <f t="shared" si="2"/>
        <v>156632</v>
      </c>
    </row>
    <row r="274" spans="1:5" ht="14.25" customHeight="1">
      <c r="A274" s="16">
        <f t="shared" si="3"/>
        <v>43736</v>
      </c>
      <c r="B274" s="39">
        <v>116405</v>
      </c>
      <c r="C274" s="40">
        <v>32588</v>
      </c>
      <c r="D274" s="19">
        <f t="shared" si="2"/>
        <v>148993</v>
      </c>
    </row>
    <row r="275" spans="1:5" ht="14.25" customHeight="1">
      <c r="A275" s="16">
        <f t="shared" si="3"/>
        <v>43737</v>
      </c>
      <c r="B275" s="39">
        <v>115785</v>
      </c>
      <c r="C275" s="40">
        <v>22171</v>
      </c>
      <c r="D275" s="19">
        <f t="shared" si="2"/>
        <v>137956</v>
      </c>
    </row>
    <row r="276" spans="1:5" ht="14.25" customHeight="1">
      <c r="A276" s="20">
        <f t="shared" si="3"/>
        <v>43738</v>
      </c>
      <c r="B276" s="21">
        <v>108774</v>
      </c>
      <c r="C276" s="22">
        <v>40979</v>
      </c>
      <c r="D276" s="23">
        <f t="shared" si="2"/>
        <v>149753</v>
      </c>
      <c r="E276" s="9">
        <f>SUM(D247:D276)</f>
        <v>4538135</v>
      </c>
    </row>
    <row r="277" spans="1:5" ht="14.25" customHeight="1">
      <c r="A277" s="24">
        <f t="shared" si="3"/>
        <v>43739</v>
      </c>
      <c r="B277" s="34">
        <v>106619</v>
      </c>
      <c r="C277" s="50">
        <v>43711</v>
      </c>
      <c r="D277" s="52">
        <f t="shared" si="2"/>
        <v>150330</v>
      </c>
    </row>
    <row r="278" spans="1:5" ht="14.25" customHeight="1">
      <c r="A278" s="12">
        <f t="shared" si="3"/>
        <v>43740</v>
      </c>
      <c r="B278" s="13">
        <v>109605</v>
      </c>
      <c r="C278" s="14">
        <v>43462</v>
      </c>
      <c r="D278" s="15">
        <f t="shared" si="2"/>
        <v>153067</v>
      </c>
    </row>
    <row r="279" spans="1:5" ht="14.25" customHeight="1">
      <c r="A279" s="12">
        <f t="shared" si="3"/>
        <v>43741</v>
      </c>
      <c r="B279" s="35">
        <v>109006</v>
      </c>
      <c r="C279" s="36">
        <v>43881</v>
      </c>
      <c r="D279" s="15">
        <f t="shared" si="2"/>
        <v>152887</v>
      </c>
    </row>
    <row r="280" spans="1:5" ht="14.25" customHeight="1">
      <c r="A280" s="12">
        <f t="shared" si="3"/>
        <v>43742</v>
      </c>
      <c r="B280" s="35">
        <v>116997</v>
      </c>
      <c r="C280" s="36">
        <v>42939</v>
      </c>
      <c r="D280" s="15">
        <f t="shared" si="2"/>
        <v>159936</v>
      </c>
    </row>
    <row r="281" spans="1:5" ht="14.25" customHeight="1">
      <c r="A281" s="16">
        <f t="shared" si="3"/>
        <v>43743</v>
      </c>
      <c r="B281" s="39">
        <v>119606</v>
      </c>
      <c r="C281" s="40">
        <v>32978</v>
      </c>
      <c r="D281" s="19">
        <f t="shared" si="2"/>
        <v>152584</v>
      </c>
    </row>
    <row r="282" spans="1:5" ht="14.25" customHeight="1">
      <c r="A282" s="16">
        <f t="shared" si="3"/>
        <v>43744</v>
      </c>
      <c r="B282" s="39">
        <v>120478</v>
      </c>
      <c r="C282" s="40">
        <v>22698</v>
      </c>
      <c r="D282" s="19">
        <f t="shared" si="2"/>
        <v>143176</v>
      </c>
    </row>
    <row r="283" spans="1:5" ht="14.25" customHeight="1">
      <c r="A283" s="12">
        <f t="shared" si="3"/>
        <v>43745</v>
      </c>
      <c r="B283" s="35">
        <v>112017</v>
      </c>
      <c r="C283" s="36">
        <v>43157</v>
      </c>
      <c r="D283" s="15">
        <f t="shared" si="2"/>
        <v>155174</v>
      </c>
    </row>
    <row r="284" spans="1:5" ht="14.25" customHeight="1">
      <c r="A284" s="12">
        <f t="shared" si="3"/>
        <v>43746</v>
      </c>
      <c r="B284" s="35">
        <v>109541</v>
      </c>
      <c r="C284" s="36">
        <v>44996</v>
      </c>
      <c r="D284" s="15">
        <f t="shared" si="2"/>
        <v>154537</v>
      </c>
    </row>
    <row r="285" spans="1:5" ht="14.25" customHeight="1">
      <c r="A285" s="12">
        <f t="shared" si="3"/>
        <v>43747</v>
      </c>
      <c r="B285" s="35">
        <v>112083</v>
      </c>
      <c r="C285" s="36">
        <v>45446</v>
      </c>
      <c r="D285" s="15">
        <f t="shared" si="2"/>
        <v>157529</v>
      </c>
    </row>
    <row r="286" spans="1:5" ht="14.25" customHeight="1">
      <c r="A286" s="12">
        <f t="shared" si="3"/>
        <v>43748</v>
      </c>
      <c r="B286" s="35">
        <v>112425</v>
      </c>
      <c r="C286" s="36">
        <v>45158</v>
      </c>
      <c r="D286" s="15">
        <f t="shared" si="2"/>
        <v>157583</v>
      </c>
    </row>
    <row r="287" spans="1:5" ht="14.25" customHeight="1">
      <c r="A287" s="12">
        <f t="shared" si="3"/>
        <v>43749</v>
      </c>
      <c r="B287" s="35">
        <v>114889</v>
      </c>
      <c r="C287" s="36">
        <v>43655</v>
      </c>
      <c r="D287" s="15">
        <f t="shared" si="2"/>
        <v>158544</v>
      </c>
    </row>
    <row r="288" spans="1:5" ht="14.25" customHeight="1">
      <c r="A288" s="16">
        <f t="shared" si="3"/>
        <v>43750</v>
      </c>
      <c r="B288" s="39">
        <v>115778</v>
      </c>
      <c r="C288" s="40">
        <v>32331</v>
      </c>
      <c r="D288" s="19">
        <f t="shared" si="2"/>
        <v>148109</v>
      </c>
    </row>
    <row r="289" spans="1:11" ht="14.25" customHeight="1">
      <c r="A289" s="16">
        <f t="shared" si="3"/>
        <v>43751</v>
      </c>
      <c r="B289" s="39">
        <v>115144</v>
      </c>
      <c r="C289" s="40">
        <v>21796</v>
      </c>
      <c r="D289" s="19">
        <f t="shared" si="2"/>
        <v>136940</v>
      </c>
    </row>
    <row r="290" spans="1:11" ht="14.25" customHeight="1">
      <c r="A290" s="12">
        <f t="shared" si="3"/>
        <v>43752</v>
      </c>
      <c r="B290" s="35">
        <v>110098</v>
      </c>
      <c r="C290" s="36">
        <v>42582</v>
      </c>
      <c r="D290" s="15">
        <f t="shared" si="2"/>
        <v>152680</v>
      </c>
    </row>
    <row r="291" spans="1:11" ht="14.25" customHeight="1">
      <c r="A291" s="12">
        <f t="shared" si="3"/>
        <v>43753</v>
      </c>
      <c r="B291" s="35">
        <v>108887</v>
      </c>
      <c r="C291" s="36">
        <v>45075</v>
      </c>
      <c r="D291" s="15">
        <f t="shared" si="2"/>
        <v>153962</v>
      </c>
    </row>
    <row r="292" spans="1:11" ht="14.25" customHeight="1">
      <c r="A292" s="12">
        <f t="shared" si="3"/>
        <v>43754</v>
      </c>
      <c r="B292" s="35">
        <v>110460</v>
      </c>
      <c r="C292" s="36">
        <v>45417</v>
      </c>
      <c r="D292" s="15">
        <f t="shared" si="2"/>
        <v>155877</v>
      </c>
    </row>
    <row r="293" spans="1:11" ht="14.25" customHeight="1">
      <c r="A293" s="12">
        <f t="shared" si="3"/>
        <v>43755</v>
      </c>
      <c r="B293" s="35">
        <v>110454</v>
      </c>
      <c r="C293" s="36">
        <v>45151</v>
      </c>
      <c r="D293" s="15">
        <f t="shared" si="2"/>
        <v>155605</v>
      </c>
    </row>
    <row r="294" spans="1:11" ht="14.25" customHeight="1">
      <c r="A294" s="12">
        <f t="shared" si="3"/>
        <v>43756</v>
      </c>
      <c r="B294" s="35">
        <v>113973</v>
      </c>
      <c r="C294" s="36">
        <v>43032</v>
      </c>
      <c r="D294" s="15">
        <f t="shared" si="2"/>
        <v>157005</v>
      </c>
    </row>
    <row r="295" spans="1:11" ht="14.25" customHeight="1">
      <c r="A295" s="16">
        <f t="shared" si="3"/>
        <v>43757</v>
      </c>
      <c r="B295" s="39">
        <v>110873</v>
      </c>
      <c r="C295" s="40">
        <v>32058</v>
      </c>
      <c r="D295" s="19">
        <f t="shared" si="2"/>
        <v>142931</v>
      </c>
    </row>
    <row r="296" spans="1:11" ht="14.25" customHeight="1">
      <c r="A296" s="16">
        <f t="shared" si="3"/>
        <v>43758</v>
      </c>
      <c r="B296" s="39">
        <v>107418</v>
      </c>
      <c r="C296" s="40">
        <v>22404</v>
      </c>
      <c r="D296" s="19">
        <f t="shared" si="2"/>
        <v>129822</v>
      </c>
    </row>
    <row r="297" spans="1:11" ht="14.25" customHeight="1">
      <c r="A297" s="12">
        <f t="shared" si="3"/>
        <v>43759</v>
      </c>
      <c r="B297" s="35">
        <v>108685</v>
      </c>
      <c r="C297" s="36">
        <v>42124</v>
      </c>
      <c r="D297" s="15">
        <f t="shared" si="2"/>
        <v>150809</v>
      </c>
    </row>
    <row r="298" spans="1:11" ht="14.25" customHeight="1">
      <c r="A298" s="12">
        <f t="shared" si="3"/>
        <v>43760</v>
      </c>
      <c r="B298" s="35">
        <v>106949</v>
      </c>
      <c r="C298" s="36">
        <v>42852</v>
      </c>
      <c r="D298" s="15">
        <f t="shared" si="2"/>
        <v>149801</v>
      </c>
      <c r="I298" s="9"/>
      <c r="J298" s="9"/>
      <c r="K298" s="9"/>
    </row>
    <row r="299" spans="1:11" ht="14.25" customHeight="1">
      <c r="A299" s="12">
        <f t="shared" si="3"/>
        <v>43761</v>
      </c>
      <c r="B299" s="35">
        <v>111056</v>
      </c>
      <c r="C299" s="36">
        <v>45527</v>
      </c>
      <c r="D299" s="15">
        <f t="shared" si="2"/>
        <v>156583</v>
      </c>
    </row>
    <row r="300" spans="1:11" ht="14.25" customHeight="1">
      <c r="A300" s="12">
        <f t="shared" si="3"/>
        <v>43762</v>
      </c>
      <c r="B300" s="35">
        <v>108928</v>
      </c>
      <c r="C300" s="36">
        <v>44222</v>
      </c>
      <c r="D300" s="15">
        <f t="shared" si="2"/>
        <v>153150</v>
      </c>
    </row>
    <row r="301" spans="1:11" ht="14.25" customHeight="1">
      <c r="A301" s="12">
        <f t="shared" si="3"/>
        <v>43763</v>
      </c>
      <c r="B301" s="35">
        <v>116216</v>
      </c>
      <c r="C301" s="36">
        <v>43999</v>
      </c>
      <c r="D301" s="15">
        <f t="shared" si="2"/>
        <v>160215</v>
      </c>
    </row>
    <row r="302" spans="1:11" ht="14.25" customHeight="1">
      <c r="A302" s="16">
        <f t="shared" si="3"/>
        <v>43764</v>
      </c>
      <c r="B302" s="39">
        <v>115290</v>
      </c>
      <c r="C302" s="40">
        <v>34325</v>
      </c>
      <c r="D302" s="19">
        <f t="shared" si="2"/>
        <v>149615</v>
      </c>
    </row>
    <row r="303" spans="1:11" ht="14.25" customHeight="1">
      <c r="A303" s="16">
        <f t="shared" si="3"/>
        <v>43765</v>
      </c>
      <c r="B303" s="39">
        <v>113804</v>
      </c>
      <c r="C303" s="40">
        <v>23733</v>
      </c>
      <c r="D303" s="19">
        <f t="shared" si="2"/>
        <v>137537</v>
      </c>
    </row>
    <row r="304" spans="1:11" ht="14.25" customHeight="1">
      <c r="A304" s="12">
        <f t="shared" si="3"/>
        <v>43766</v>
      </c>
      <c r="B304" s="35">
        <v>110493</v>
      </c>
      <c r="C304" s="36">
        <v>42752</v>
      </c>
      <c r="D304" s="15">
        <f t="shared" si="2"/>
        <v>153245</v>
      </c>
    </row>
    <row r="305" spans="1:5" ht="14.25" customHeight="1">
      <c r="A305" s="12">
        <f t="shared" si="3"/>
        <v>43767</v>
      </c>
      <c r="B305" s="35">
        <v>108699</v>
      </c>
      <c r="C305" s="36">
        <v>46509</v>
      </c>
      <c r="D305" s="15">
        <f t="shared" si="2"/>
        <v>155208</v>
      </c>
    </row>
    <row r="306" spans="1:5" ht="14.25" customHeight="1">
      <c r="A306" s="12">
        <f t="shared" si="3"/>
        <v>43768</v>
      </c>
      <c r="B306" s="35">
        <v>109954</v>
      </c>
      <c r="C306" s="36">
        <v>46102</v>
      </c>
      <c r="D306" s="15">
        <f t="shared" si="2"/>
        <v>156056</v>
      </c>
    </row>
    <row r="307" spans="1:5" ht="14.25" customHeight="1">
      <c r="A307" s="20">
        <f t="shared" si="3"/>
        <v>43769</v>
      </c>
      <c r="B307" s="21">
        <v>112584</v>
      </c>
      <c r="C307" s="22">
        <v>44022</v>
      </c>
      <c r="D307" s="15">
        <f t="shared" si="2"/>
        <v>156606</v>
      </c>
      <c r="E307" s="9">
        <f>SUM(D277:D307)</f>
        <v>4707103</v>
      </c>
    </row>
    <row r="308" spans="1:5" ht="14.25" customHeight="1">
      <c r="A308" s="24">
        <f t="shared" si="3"/>
        <v>43770</v>
      </c>
      <c r="B308" s="13">
        <v>116978</v>
      </c>
      <c r="C308" s="14">
        <v>42261</v>
      </c>
      <c r="D308" s="25">
        <f t="shared" si="2"/>
        <v>159239</v>
      </c>
    </row>
    <row r="309" spans="1:5" ht="14.25" customHeight="1">
      <c r="A309" s="16">
        <f t="shared" si="3"/>
        <v>43771</v>
      </c>
      <c r="B309" s="17">
        <v>119383</v>
      </c>
      <c r="C309" s="18">
        <v>30765</v>
      </c>
      <c r="D309" s="19">
        <f t="shared" si="2"/>
        <v>150148</v>
      </c>
    </row>
    <row r="310" spans="1:5" ht="14.25" customHeight="1">
      <c r="A310" s="16">
        <f t="shared" si="3"/>
        <v>43772</v>
      </c>
      <c r="B310" s="39">
        <v>116782</v>
      </c>
      <c r="C310" s="40">
        <v>21412</v>
      </c>
      <c r="D310" s="19">
        <f t="shared" si="2"/>
        <v>138194</v>
      </c>
    </row>
    <row r="311" spans="1:5" ht="14.25" customHeight="1">
      <c r="A311" s="12">
        <f t="shared" si="3"/>
        <v>43773</v>
      </c>
      <c r="B311" s="35">
        <v>111004</v>
      </c>
      <c r="C311" s="36">
        <v>42717</v>
      </c>
      <c r="D311" s="15">
        <f t="shared" si="2"/>
        <v>153721</v>
      </c>
    </row>
    <row r="312" spans="1:5" ht="14.25" customHeight="1">
      <c r="A312" s="12">
        <f t="shared" si="3"/>
        <v>43774</v>
      </c>
      <c r="B312" s="35">
        <v>109707</v>
      </c>
      <c r="C312" s="36">
        <v>45531</v>
      </c>
      <c r="D312" s="15">
        <f t="shared" si="2"/>
        <v>155238</v>
      </c>
    </row>
    <row r="313" spans="1:5" ht="14.25" customHeight="1">
      <c r="A313" s="12">
        <f t="shared" si="3"/>
        <v>43775</v>
      </c>
      <c r="B313" s="35">
        <v>112833</v>
      </c>
      <c r="C313" s="36">
        <v>44639</v>
      </c>
      <c r="D313" s="15">
        <f t="shared" si="2"/>
        <v>157472</v>
      </c>
    </row>
    <row r="314" spans="1:5" ht="14.25" customHeight="1">
      <c r="A314" s="12">
        <f t="shared" si="3"/>
        <v>43776</v>
      </c>
      <c r="B314" s="35">
        <v>114918</v>
      </c>
      <c r="C314" s="36">
        <v>46127</v>
      </c>
      <c r="D314" s="15">
        <f t="shared" si="2"/>
        <v>161045</v>
      </c>
    </row>
    <row r="315" spans="1:5" ht="14.25" customHeight="1">
      <c r="A315" s="12">
        <f t="shared" si="3"/>
        <v>43777</v>
      </c>
      <c r="B315" s="35">
        <v>130180</v>
      </c>
      <c r="C315" s="36">
        <v>41394</v>
      </c>
      <c r="D315" s="15">
        <f t="shared" si="2"/>
        <v>171574</v>
      </c>
    </row>
    <row r="316" spans="1:5" ht="14.25" customHeight="1">
      <c r="A316" s="16">
        <f t="shared" si="3"/>
        <v>43778</v>
      </c>
      <c r="B316" s="39">
        <v>119011</v>
      </c>
      <c r="C316" s="40">
        <v>21649</v>
      </c>
      <c r="D316" s="19">
        <f t="shared" si="2"/>
        <v>140660</v>
      </c>
    </row>
    <row r="317" spans="1:5" ht="14.25" customHeight="1">
      <c r="A317" s="16">
        <f t="shared" si="3"/>
        <v>43779</v>
      </c>
      <c r="B317" s="39">
        <v>126027</v>
      </c>
      <c r="C317" s="40">
        <v>20239</v>
      </c>
      <c r="D317" s="19">
        <f t="shared" si="2"/>
        <v>146266</v>
      </c>
    </row>
    <row r="318" spans="1:5" ht="14.25" customHeight="1">
      <c r="A318" s="12">
        <f t="shared" si="3"/>
        <v>43780</v>
      </c>
      <c r="B318" s="35">
        <v>114940</v>
      </c>
      <c r="C318" s="36">
        <v>43871</v>
      </c>
      <c r="D318" s="15">
        <f t="shared" si="2"/>
        <v>158811</v>
      </c>
    </row>
    <row r="319" spans="1:5" ht="14.25" customHeight="1">
      <c r="A319" s="12">
        <f t="shared" si="3"/>
        <v>43781</v>
      </c>
      <c r="B319" s="35">
        <v>110700</v>
      </c>
      <c r="C319" s="36">
        <v>44920</v>
      </c>
      <c r="D319" s="15">
        <f t="shared" si="2"/>
        <v>155620</v>
      </c>
    </row>
    <row r="320" spans="1:5" ht="14.25" customHeight="1">
      <c r="A320" s="12">
        <f t="shared" si="3"/>
        <v>43782</v>
      </c>
      <c r="B320" s="35">
        <v>110871</v>
      </c>
      <c r="C320" s="36">
        <v>44504</v>
      </c>
      <c r="D320" s="15">
        <f t="shared" si="2"/>
        <v>155375</v>
      </c>
    </row>
    <row r="321" spans="1:4" ht="14.25" customHeight="1">
      <c r="A321" s="12">
        <f t="shared" si="3"/>
        <v>43783</v>
      </c>
      <c r="B321" s="35">
        <v>112854</v>
      </c>
      <c r="C321" s="36">
        <v>44392</v>
      </c>
      <c r="D321" s="15">
        <f t="shared" si="2"/>
        <v>157246</v>
      </c>
    </row>
    <row r="322" spans="1:4" ht="14.25" customHeight="1">
      <c r="A322" s="12">
        <f t="shared" si="3"/>
        <v>43784</v>
      </c>
      <c r="B322" s="35">
        <v>116858</v>
      </c>
      <c r="C322" s="36">
        <v>43711</v>
      </c>
      <c r="D322" s="15">
        <f t="shared" si="2"/>
        <v>160569</v>
      </c>
    </row>
    <row r="323" spans="1:4" ht="14.25" customHeight="1">
      <c r="A323" s="16">
        <f t="shared" si="3"/>
        <v>43785</v>
      </c>
      <c r="B323" s="39">
        <v>115384</v>
      </c>
      <c r="C323" s="40">
        <v>32654</v>
      </c>
      <c r="D323" s="19">
        <f t="shared" si="2"/>
        <v>148038</v>
      </c>
    </row>
    <row r="324" spans="1:4" ht="14.25" customHeight="1">
      <c r="A324" s="16">
        <f t="shared" si="3"/>
        <v>43786</v>
      </c>
      <c r="B324" s="39">
        <v>113626</v>
      </c>
      <c r="C324" s="40">
        <v>22483</v>
      </c>
      <c r="D324" s="19">
        <f t="shared" si="2"/>
        <v>136109</v>
      </c>
    </row>
    <row r="325" spans="1:4" ht="14.25" customHeight="1">
      <c r="A325" s="12">
        <f t="shared" si="3"/>
        <v>43787</v>
      </c>
      <c r="B325" s="35">
        <v>111463</v>
      </c>
      <c r="C325" s="36">
        <v>43099</v>
      </c>
      <c r="D325" s="15">
        <f t="shared" si="2"/>
        <v>154562</v>
      </c>
    </row>
    <row r="326" spans="1:4" ht="14.25" customHeight="1">
      <c r="A326" s="12">
        <f t="shared" si="3"/>
        <v>43788</v>
      </c>
      <c r="B326" s="35">
        <v>110195</v>
      </c>
      <c r="C326" s="36">
        <v>46304</v>
      </c>
      <c r="D326" s="15">
        <f t="shared" si="2"/>
        <v>156499</v>
      </c>
    </row>
    <row r="327" spans="1:4" ht="14.25" customHeight="1">
      <c r="A327" s="12">
        <f t="shared" si="3"/>
        <v>43789</v>
      </c>
      <c r="B327" s="35">
        <v>111555</v>
      </c>
      <c r="C327" s="36">
        <v>45699</v>
      </c>
      <c r="D327" s="15">
        <f t="shared" si="2"/>
        <v>157254</v>
      </c>
    </row>
    <row r="328" spans="1:4" ht="14.25" customHeight="1">
      <c r="A328" s="12">
        <f t="shared" si="3"/>
        <v>43790</v>
      </c>
      <c r="B328" s="35">
        <v>112233</v>
      </c>
      <c r="C328" s="36">
        <v>46037</v>
      </c>
      <c r="D328" s="15">
        <f t="shared" si="2"/>
        <v>158270</v>
      </c>
    </row>
    <row r="329" spans="1:4" ht="14.25" customHeight="1">
      <c r="A329" s="12">
        <f t="shared" si="3"/>
        <v>43791</v>
      </c>
      <c r="B329" s="35">
        <v>114865</v>
      </c>
      <c r="C329" s="36">
        <v>43425</v>
      </c>
      <c r="D329" s="15">
        <f t="shared" si="2"/>
        <v>158290</v>
      </c>
    </row>
    <row r="330" spans="1:4" ht="14.25" customHeight="1">
      <c r="A330" s="16">
        <f t="shared" si="3"/>
        <v>43792</v>
      </c>
      <c r="B330" s="39">
        <v>117402</v>
      </c>
      <c r="C330" s="40">
        <v>31806</v>
      </c>
      <c r="D330" s="19">
        <f t="shared" si="2"/>
        <v>149208</v>
      </c>
    </row>
    <row r="331" spans="1:4" ht="14.25" customHeight="1">
      <c r="A331" s="16">
        <f t="shared" si="3"/>
        <v>43793</v>
      </c>
      <c r="B331" s="39">
        <v>111954</v>
      </c>
      <c r="C331" s="40">
        <v>22914</v>
      </c>
      <c r="D331" s="19">
        <f t="shared" si="2"/>
        <v>134868</v>
      </c>
    </row>
    <row r="332" spans="1:4" ht="14.25" customHeight="1">
      <c r="A332" s="12">
        <f t="shared" si="3"/>
        <v>43794</v>
      </c>
      <c r="B332" s="35">
        <v>111055</v>
      </c>
      <c r="C332" s="36">
        <v>43052</v>
      </c>
      <c r="D332" s="15">
        <f t="shared" si="2"/>
        <v>154107</v>
      </c>
    </row>
    <row r="333" spans="1:4" ht="14.25" customHeight="1">
      <c r="A333" s="12">
        <f t="shared" si="3"/>
        <v>43795</v>
      </c>
      <c r="B333" s="35">
        <v>110311</v>
      </c>
      <c r="C333" s="36">
        <v>45156</v>
      </c>
      <c r="D333" s="15">
        <f t="shared" si="2"/>
        <v>155467</v>
      </c>
    </row>
    <row r="334" spans="1:4" ht="14.25" customHeight="1">
      <c r="A334" s="12">
        <f t="shared" si="3"/>
        <v>43796</v>
      </c>
      <c r="B334" s="35">
        <v>112578</v>
      </c>
      <c r="C334" s="36">
        <v>44898</v>
      </c>
      <c r="D334" s="15">
        <f t="shared" si="2"/>
        <v>157476</v>
      </c>
    </row>
    <row r="335" spans="1:4" ht="14.25" customHeight="1">
      <c r="A335" s="12">
        <f t="shared" si="3"/>
        <v>43797</v>
      </c>
      <c r="B335" s="35">
        <v>112391</v>
      </c>
      <c r="C335" s="36">
        <v>44575</v>
      </c>
      <c r="D335" s="15">
        <f t="shared" si="2"/>
        <v>156966</v>
      </c>
    </row>
    <row r="336" spans="1:4" ht="14.25" customHeight="1">
      <c r="A336" s="12">
        <f t="shared" si="3"/>
        <v>43798</v>
      </c>
      <c r="B336" s="35">
        <v>120007</v>
      </c>
      <c r="C336" s="36">
        <v>43016</v>
      </c>
      <c r="D336" s="15">
        <f t="shared" si="2"/>
        <v>163023</v>
      </c>
    </row>
    <row r="337" spans="1:5" ht="14.25" customHeight="1">
      <c r="A337" s="32">
        <f t="shared" si="3"/>
        <v>43799</v>
      </c>
      <c r="B337" s="48">
        <v>120615</v>
      </c>
      <c r="C337" s="49">
        <v>31512</v>
      </c>
      <c r="D337" s="33">
        <f t="shared" si="2"/>
        <v>152127</v>
      </c>
      <c r="E337" s="9">
        <f>SUM(D308:D337)</f>
        <v>4613442</v>
      </c>
    </row>
    <row r="338" spans="1:5" ht="14.25" customHeight="1">
      <c r="A338" s="44">
        <f t="shared" si="3"/>
        <v>43800</v>
      </c>
      <c r="B338" s="45">
        <v>114635</v>
      </c>
      <c r="C338" s="46">
        <v>21470</v>
      </c>
      <c r="D338" s="47">
        <f t="shared" si="2"/>
        <v>136105</v>
      </c>
    </row>
    <row r="339" spans="1:5" ht="14.25" customHeight="1">
      <c r="A339" s="12">
        <f t="shared" si="3"/>
        <v>43801</v>
      </c>
      <c r="B339" s="13">
        <v>111302</v>
      </c>
      <c r="C339" s="14">
        <v>42039</v>
      </c>
      <c r="D339" s="15">
        <f t="shared" si="2"/>
        <v>153341</v>
      </c>
    </row>
    <row r="340" spans="1:5" ht="14.25" customHeight="1">
      <c r="A340" s="12">
        <f t="shared" si="3"/>
        <v>43802</v>
      </c>
      <c r="B340" s="35">
        <v>111270</v>
      </c>
      <c r="C340" s="36">
        <v>44457</v>
      </c>
      <c r="D340" s="15">
        <f t="shared" si="2"/>
        <v>155727</v>
      </c>
    </row>
    <row r="341" spans="1:5" ht="14.25" customHeight="1">
      <c r="A341" s="12">
        <f t="shared" si="3"/>
        <v>43803</v>
      </c>
      <c r="B341" s="35">
        <v>115793</v>
      </c>
      <c r="C341" s="36">
        <v>44018</v>
      </c>
      <c r="D341" s="15">
        <f t="shared" si="2"/>
        <v>159811</v>
      </c>
    </row>
    <row r="342" spans="1:5" ht="14.25" customHeight="1">
      <c r="A342" s="12">
        <f t="shared" si="3"/>
        <v>43804</v>
      </c>
      <c r="B342" s="35">
        <v>114800</v>
      </c>
      <c r="C342" s="36">
        <v>44283</v>
      </c>
      <c r="D342" s="15">
        <f t="shared" si="2"/>
        <v>159083</v>
      </c>
    </row>
    <row r="343" spans="1:5" ht="14.25" customHeight="1">
      <c r="A343" s="12">
        <f t="shared" si="3"/>
        <v>43805</v>
      </c>
      <c r="B343" s="35">
        <v>119344</v>
      </c>
      <c r="C343" s="36">
        <v>42349</v>
      </c>
      <c r="D343" s="15">
        <f t="shared" si="2"/>
        <v>161693</v>
      </c>
    </row>
    <row r="344" spans="1:5" ht="14.25" customHeight="1">
      <c r="A344" s="16">
        <f t="shared" si="3"/>
        <v>43806</v>
      </c>
      <c r="B344" s="39">
        <v>127653</v>
      </c>
      <c r="C344" s="40">
        <v>31457</v>
      </c>
      <c r="D344" s="19">
        <f t="shared" si="2"/>
        <v>159110</v>
      </c>
    </row>
    <row r="345" spans="1:5" ht="14.25" customHeight="1">
      <c r="A345" s="16">
        <f t="shared" si="3"/>
        <v>43807</v>
      </c>
      <c r="B345" s="39">
        <v>123443</v>
      </c>
      <c r="C345" s="40">
        <v>21382</v>
      </c>
      <c r="D345" s="19">
        <f t="shared" si="2"/>
        <v>144825</v>
      </c>
    </row>
    <row r="346" spans="1:5" ht="14.25" customHeight="1">
      <c r="A346" s="12">
        <f t="shared" si="3"/>
        <v>43808</v>
      </c>
      <c r="B346" s="35">
        <v>113211</v>
      </c>
      <c r="C346" s="36">
        <v>41620</v>
      </c>
      <c r="D346" s="15">
        <f t="shared" si="2"/>
        <v>154831</v>
      </c>
    </row>
    <row r="347" spans="1:5" ht="14.25" customHeight="1">
      <c r="A347" s="12">
        <f t="shared" si="3"/>
        <v>43809</v>
      </c>
      <c r="B347" s="35">
        <v>111985</v>
      </c>
      <c r="C347" s="36">
        <v>44713</v>
      </c>
      <c r="D347" s="15">
        <f t="shared" si="2"/>
        <v>156698</v>
      </c>
    </row>
    <row r="348" spans="1:5" ht="14.25" customHeight="1">
      <c r="A348" s="12">
        <f t="shared" si="3"/>
        <v>43810</v>
      </c>
      <c r="B348" s="35">
        <v>115982</v>
      </c>
      <c r="C348" s="36">
        <v>45555</v>
      </c>
      <c r="D348" s="15">
        <f t="shared" si="2"/>
        <v>161537</v>
      </c>
    </row>
    <row r="349" spans="1:5" ht="14.25" customHeight="1">
      <c r="A349" s="12">
        <f t="shared" si="3"/>
        <v>43811</v>
      </c>
      <c r="B349" s="35">
        <v>114031</v>
      </c>
      <c r="C349" s="36">
        <v>43944</v>
      </c>
      <c r="D349" s="15">
        <f t="shared" si="2"/>
        <v>157975</v>
      </c>
    </row>
    <row r="350" spans="1:5" ht="14.25" customHeight="1">
      <c r="A350" s="12">
        <f t="shared" si="3"/>
        <v>43812</v>
      </c>
      <c r="B350" s="35">
        <v>120509</v>
      </c>
      <c r="C350" s="36">
        <v>43393</v>
      </c>
      <c r="D350" s="15">
        <f t="shared" si="2"/>
        <v>163902</v>
      </c>
    </row>
    <row r="351" spans="1:5" ht="14.25" customHeight="1">
      <c r="A351" s="16">
        <f t="shared" si="3"/>
        <v>43813</v>
      </c>
      <c r="B351" s="39">
        <v>125104</v>
      </c>
      <c r="C351" s="40">
        <v>32834</v>
      </c>
      <c r="D351" s="19">
        <f t="shared" si="2"/>
        <v>157938</v>
      </c>
    </row>
    <row r="352" spans="1:5" ht="14.25" customHeight="1">
      <c r="A352" s="16">
        <f t="shared" si="3"/>
        <v>43814</v>
      </c>
      <c r="B352" s="39">
        <v>126041</v>
      </c>
      <c r="C352" s="40">
        <v>21904</v>
      </c>
      <c r="D352" s="19">
        <f t="shared" si="2"/>
        <v>147945</v>
      </c>
    </row>
    <row r="353" spans="1:5" ht="14.25" customHeight="1">
      <c r="A353" s="12">
        <f t="shared" si="3"/>
        <v>43815</v>
      </c>
      <c r="B353" s="35">
        <v>116429</v>
      </c>
      <c r="C353" s="36">
        <v>42159</v>
      </c>
      <c r="D353" s="15">
        <f t="shared" si="2"/>
        <v>158588</v>
      </c>
    </row>
    <row r="354" spans="1:5" ht="14.25" customHeight="1">
      <c r="A354" s="12">
        <f t="shared" si="3"/>
        <v>43816</v>
      </c>
      <c r="B354" s="35">
        <v>114474</v>
      </c>
      <c r="C354" s="36">
        <v>43944</v>
      </c>
      <c r="D354" s="15">
        <f t="shared" si="2"/>
        <v>158418</v>
      </c>
    </row>
    <row r="355" spans="1:5" ht="14.25" customHeight="1">
      <c r="A355" s="12">
        <f t="shared" si="3"/>
        <v>43817</v>
      </c>
      <c r="B355" s="35">
        <v>119226</v>
      </c>
      <c r="C355" s="36">
        <v>46504</v>
      </c>
      <c r="D355" s="15">
        <f t="shared" si="2"/>
        <v>165730</v>
      </c>
    </row>
    <row r="356" spans="1:5" ht="14.25" customHeight="1">
      <c r="A356" s="12">
        <f t="shared" si="3"/>
        <v>43818</v>
      </c>
      <c r="B356" s="35">
        <v>122836</v>
      </c>
      <c r="C356" s="36">
        <v>45884</v>
      </c>
      <c r="D356" s="15">
        <f t="shared" si="2"/>
        <v>168720</v>
      </c>
    </row>
    <row r="357" spans="1:5" ht="14.25" customHeight="1">
      <c r="A357" s="12">
        <f t="shared" si="3"/>
        <v>43819</v>
      </c>
      <c r="B357" s="35">
        <v>133299</v>
      </c>
      <c r="C357" s="36">
        <v>34879</v>
      </c>
      <c r="D357" s="15">
        <f t="shared" si="2"/>
        <v>168178</v>
      </c>
    </row>
    <row r="358" spans="1:5" ht="14.25" customHeight="1">
      <c r="A358" s="16">
        <f t="shared" si="3"/>
        <v>43820</v>
      </c>
      <c r="B358" s="39">
        <v>133417</v>
      </c>
      <c r="C358" s="40">
        <v>25735</v>
      </c>
      <c r="D358" s="19">
        <f t="shared" si="2"/>
        <v>159152</v>
      </c>
    </row>
    <row r="359" spans="1:5" ht="14.25" customHeight="1">
      <c r="A359" s="16">
        <f t="shared" si="3"/>
        <v>43821</v>
      </c>
      <c r="B359" s="39">
        <v>128754</v>
      </c>
      <c r="C359" s="40">
        <v>23436</v>
      </c>
      <c r="D359" s="19">
        <f t="shared" si="2"/>
        <v>152190</v>
      </c>
    </row>
    <row r="360" spans="1:5" ht="14.25" customHeight="1">
      <c r="A360" s="12">
        <f t="shared" si="3"/>
        <v>43822</v>
      </c>
      <c r="B360" s="35">
        <v>129452</v>
      </c>
      <c r="C360" s="36">
        <v>42451</v>
      </c>
      <c r="D360" s="15">
        <f t="shared" si="2"/>
        <v>171903</v>
      </c>
    </row>
    <row r="361" spans="1:5" ht="14.25" customHeight="1">
      <c r="A361" s="26">
        <f t="shared" si="3"/>
        <v>43823</v>
      </c>
      <c r="B361" s="37">
        <v>120867</v>
      </c>
      <c r="C361" s="38">
        <v>30429</v>
      </c>
      <c r="D361" s="27">
        <f t="shared" si="2"/>
        <v>151296</v>
      </c>
    </row>
    <row r="362" spans="1:5" ht="14.25" customHeight="1">
      <c r="A362" s="26">
        <f t="shared" si="3"/>
        <v>43824</v>
      </c>
      <c r="B362" s="37">
        <v>114326</v>
      </c>
      <c r="C362" s="38">
        <v>17055</v>
      </c>
      <c r="D362" s="27">
        <f t="shared" si="2"/>
        <v>131381</v>
      </c>
    </row>
    <row r="363" spans="1:5" ht="14.25" customHeight="1">
      <c r="A363" s="12">
        <f t="shared" si="3"/>
        <v>43825</v>
      </c>
      <c r="B363" s="35">
        <v>119614</v>
      </c>
      <c r="C363" s="36">
        <v>38563</v>
      </c>
      <c r="D363" s="15">
        <f t="shared" si="2"/>
        <v>158177</v>
      </c>
    </row>
    <row r="364" spans="1:5" ht="14.25" customHeight="1">
      <c r="A364" s="12">
        <f t="shared" si="3"/>
        <v>43826</v>
      </c>
      <c r="B364" s="35">
        <v>122929</v>
      </c>
      <c r="C364" s="36">
        <v>38695</v>
      </c>
      <c r="D364" s="15">
        <f t="shared" si="2"/>
        <v>161624</v>
      </c>
    </row>
    <row r="365" spans="1:5" ht="14.25" customHeight="1">
      <c r="A365" s="16">
        <f t="shared" si="3"/>
        <v>43827</v>
      </c>
      <c r="B365" s="39">
        <v>126865</v>
      </c>
      <c r="C365" s="40">
        <v>29413</v>
      </c>
      <c r="D365" s="19">
        <f t="shared" si="2"/>
        <v>156278</v>
      </c>
    </row>
    <row r="366" spans="1:5" ht="14.25" customHeight="1">
      <c r="A366" s="16">
        <f t="shared" si="3"/>
        <v>43828</v>
      </c>
      <c r="B366" s="39">
        <v>124127</v>
      </c>
      <c r="C366" s="40">
        <v>18038</v>
      </c>
      <c r="D366" s="19">
        <f t="shared" si="2"/>
        <v>142165</v>
      </c>
    </row>
    <row r="367" spans="1:5" ht="14.25" customHeight="1">
      <c r="A367" s="12">
        <f t="shared" si="3"/>
        <v>43829</v>
      </c>
      <c r="B367" s="35">
        <v>120224</v>
      </c>
      <c r="C367" s="36">
        <v>24515</v>
      </c>
      <c r="D367" s="15">
        <f t="shared" si="2"/>
        <v>144739</v>
      </c>
    </row>
    <row r="368" spans="1:5" ht="14.25" customHeight="1">
      <c r="A368" s="20">
        <f t="shared" si="3"/>
        <v>43830</v>
      </c>
      <c r="B368" s="21">
        <v>113455</v>
      </c>
      <c r="C368" s="22">
        <v>10682</v>
      </c>
      <c r="D368" s="23">
        <f t="shared" si="2"/>
        <v>124137</v>
      </c>
      <c r="E368" s="9">
        <f>SUM(D338:D368)</f>
        <v>4803197</v>
      </c>
    </row>
    <row r="369" spans="4:6" ht="14.25" customHeight="1">
      <c r="D369" s="9">
        <f t="shared" ref="D369:E369" si="4">SUM(D3:D368)</f>
        <v>54847054</v>
      </c>
      <c r="E369" s="9">
        <f t="shared" si="4"/>
        <v>54847054</v>
      </c>
    </row>
    <row r="370" spans="4:6" ht="14.25" customHeight="1">
      <c r="D370" s="53" t="s">
        <v>5</v>
      </c>
      <c r="E370" s="54">
        <v>54847054</v>
      </c>
      <c r="F370" s="53"/>
    </row>
  </sheetData>
  <mergeCells count="1">
    <mergeCell ref="B1:D1"/>
  </mergeCells>
  <conditionalFormatting sqref="A216:D368">
    <cfRule type="containsText" dxfId="24" priority="1" operator="containsText" text="&quot;libur&quot;">
      <formula>NOT(ISERROR(SEARCH(("""libur"""),(A216))))</formula>
    </cfRule>
  </conditionalFormatting>
  <conditionalFormatting sqref="F216:F368 G232:G233">
    <cfRule type="containsText" dxfId="23" priority="2" operator="containsText" text="libur">
      <formula>NOT(ISERROR(SEARCH(("libur"),(F216))))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371"/>
  <sheetViews>
    <sheetView workbookViewId="0"/>
  </sheetViews>
  <sheetFormatPr defaultColWidth="14.40625" defaultRowHeight="15" customHeight="1"/>
  <cols>
    <col min="1" max="1" width="11.40625" customWidth="1"/>
    <col min="2" max="3" width="8.6796875" customWidth="1"/>
    <col min="4" max="5" width="11.54296875" customWidth="1"/>
    <col min="6" max="6" width="8.86328125" customWidth="1"/>
    <col min="7" max="7" width="8.6796875" customWidth="1"/>
    <col min="8" max="8" width="13.86328125" customWidth="1"/>
    <col min="9" max="9" width="8.6796875" customWidth="1"/>
    <col min="10" max="10" width="13.86328125" customWidth="1"/>
    <col min="11" max="11" width="10.40625" customWidth="1"/>
  </cols>
  <sheetData>
    <row r="1" spans="1:11" ht="14.25" customHeight="1">
      <c r="B1" s="236" t="s">
        <v>0</v>
      </c>
      <c r="C1" s="237"/>
      <c r="D1" s="238"/>
    </row>
    <row r="2" spans="1:11" ht="14.25" customHeight="1">
      <c r="A2" s="1" t="s">
        <v>1</v>
      </c>
      <c r="B2" s="2" t="s">
        <v>2</v>
      </c>
      <c r="C2" s="3" t="s">
        <v>3</v>
      </c>
      <c r="D2" s="4" t="s">
        <v>4</v>
      </c>
    </row>
    <row r="3" spans="1:11" ht="14.25" customHeight="1">
      <c r="A3" s="44">
        <v>43831</v>
      </c>
      <c r="B3" s="45">
        <v>103214</v>
      </c>
      <c r="C3" s="46">
        <v>6381</v>
      </c>
      <c r="D3" s="47">
        <f t="shared" ref="D3:D368" si="0">SUM(B3:C3)</f>
        <v>109595</v>
      </c>
      <c r="F3" s="9"/>
      <c r="H3" s="10"/>
      <c r="J3" s="9"/>
      <c r="K3" s="11"/>
    </row>
    <row r="4" spans="1:11" ht="14.25" customHeight="1">
      <c r="A4" s="12">
        <f t="shared" ref="A4:A368" si="1">A3+1</f>
        <v>43832</v>
      </c>
      <c r="B4" s="13">
        <v>105575</v>
      </c>
      <c r="C4" s="14">
        <v>26257</v>
      </c>
      <c r="D4" s="15">
        <f t="shared" si="0"/>
        <v>131832</v>
      </c>
      <c r="H4" s="10"/>
    </row>
    <row r="5" spans="1:11" ht="14.25" customHeight="1">
      <c r="A5" s="12">
        <f t="shared" si="1"/>
        <v>43833</v>
      </c>
      <c r="B5" s="35">
        <v>114077</v>
      </c>
      <c r="C5" s="36">
        <v>33798</v>
      </c>
      <c r="D5" s="15">
        <f t="shared" si="0"/>
        <v>147875</v>
      </c>
      <c r="H5" s="10"/>
    </row>
    <row r="6" spans="1:11" ht="14.25" customHeight="1">
      <c r="A6" s="16">
        <f t="shared" si="1"/>
        <v>43834</v>
      </c>
      <c r="B6" s="39">
        <v>122771</v>
      </c>
      <c r="C6" s="40">
        <v>27215</v>
      </c>
      <c r="D6" s="19">
        <f t="shared" si="0"/>
        <v>149986</v>
      </c>
      <c r="H6" s="10"/>
    </row>
    <row r="7" spans="1:11" ht="14.25" customHeight="1">
      <c r="A7" s="16">
        <f t="shared" si="1"/>
        <v>43835</v>
      </c>
      <c r="B7" s="39">
        <v>121501</v>
      </c>
      <c r="C7" s="40">
        <v>17723</v>
      </c>
      <c r="D7" s="19">
        <f t="shared" si="0"/>
        <v>139224</v>
      </c>
      <c r="H7" s="10"/>
    </row>
    <row r="8" spans="1:11" ht="14.25" customHeight="1">
      <c r="A8" s="12">
        <f t="shared" si="1"/>
        <v>43836</v>
      </c>
      <c r="B8" s="35">
        <v>116739</v>
      </c>
      <c r="C8" s="36">
        <v>37855</v>
      </c>
      <c r="D8" s="15">
        <f t="shared" si="0"/>
        <v>154594</v>
      </c>
      <c r="H8" s="10"/>
    </row>
    <row r="9" spans="1:11" ht="14.25" customHeight="1">
      <c r="A9" s="12">
        <f t="shared" si="1"/>
        <v>43837</v>
      </c>
      <c r="B9" s="35">
        <v>111598</v>
      </c>
      <c r="C9" s="36">
        <v>39498</v>
      </c>
      <c r="D9" s="15">
        <f t="shared" si="0"/>
        <v>151096</v>
      </c>
      <c r="H9" s="10"/>
    </row>
    <row r="10" spans="1:11" ht="14.25" customHeight="1">
      <c r="A10" s="12">
        <f t="shared" si="1"/>
        <v>43838</v>
      </c>
      <c r="B10" s="35">
        <v>112823</v>
      </c>
      <c r="C10" s="36">
        <v>39473</v>
      </c>
      <c r="D10" s="15">
        <f t="shared" si="0"/>
        <v>152296</v>
      </c>
      <c r="H10" s="10"/>
    </row>
    <row r="11" spans="1:11" ht="14.25" customHeight="1">
      <c r="A11" s="12">
        <f t="shared" si="1"/>
        <v>43839</v>
      </c>
      <c r="B11" s="35">
        <v>113861</v>
      </c>
      <c r="C11" s="36">
        <v>39914</v>
      </c>
      <c r="D11" s="15">
        <f t="shared" si="0"/>
        <v>153775</v>
      </c>
      <c r="H11" s="10"/>
    </row>
    <row r="12" spans="1:11" ht="14.25" customHeight="1">
      <c r="A12" s="12">
        <f t="shared" si="1"/>
        <v>43840</v>
      </c>
      <c r="B12" s="35">
        <v>116986</v>
      </c>
      <c r="C12" s="36">
        <v>38546</v>
      </c>
      <c r="D12" s="15">
        <f t="shared" si="0"/>
        <v>155532</v>
      </c>
      <c r="H12" s="10"/>
    </row>
    <row r="13" spans="1:11" ht="14.25" customHeight="1">
      <c r="A13" s="16">
        <f t="shared" si="1"/>
        <v>43841</v>
      </c>
      <c r="B13" s="39">
        <v>116468</v>
      </c>
      <c r="C13" s="40">
        <v>29725</v>
      </c>
      <c r="D13" s="19">
        <f t="shared" si="0"/>
        <v>146193</v>
      </c>
      <c r="H13" s="10"/>
    </row>
    <row r="14" spans="1:11" ht="14.25" customHeight="1">
      <c r="A14" s="16">
        <f t="shared" si="1"/>
        <v>43842</v>
      </c>
      <c r="B14" s="39">
        <v>110119</v>
      </c>
      <c r="C14" s="40">
        <v>19188</v>
      </c>
      <c r="D14" s="19">
        <f t="shared" si="0"/>
        <v>129307</v>
      </c>
      <c r="H14" s="10"/>
    </row>
    <row r="15" spans="1:11" ht="14.25" customHeight="1">
      <c r="A15" s="12">
        <f t="shared" si="1"/>
        <v>43843</v>
      </c>
      <c r="B15" s="35">
        <v>112588</v>
      </c>
      <c r="C15" s="36">
        <v>39625</v>
      </c>
      <c r="D15" s="15">
        <f t="shared" si="0"/>
        <v>152213</v>
      </c>
      <c r="H15" s="10"/>
    </row>
    <row r="16" spans="1:11" ht="14.25" customHeight="1">
      <c r="A16" s="12">
        <f t="shared" si="1"/>
        <v>43844</v>
      </c>
      <c r="B16" s="35">
        <v>109519</v>
      </c>
      <c r="C16" s="36">
        <v>41102</v>
      </c>
      <c r="D16" s="15">
        <f t="shared" si="0"/>
        <v>150621</v>
      </c>
      <c r="H16" s="10"/>
    </row>
    <row r="17" spans="1:8" ht="14.25" customHeight="1">
      <c r="A17" s="12">
        <f t="shared" si="1"/>
        <v>43845</v>
      </c>
      <c r="B17" s="35">
        <v>112390</v>
      </c>
      <c r="C17" s="36">
        <v>41878</v>
      </c>
      <c r="D17" s="15">
        <f t="shared" si="0"/>
        <v>154268</v>
      </c>
      <c r="H17" s="10"/>
    </row>
    <row r="18" spans="1:8" ht="14.25" customHeight="1">
      <c r="A18" s="12">
        <f t="shared" si="1"/>
        <v>43846</v>
      </c>
      <c r="B18" s="35">
        <v>110659</v>
      </c>
      <c r="C18" s="36">
        <v>41071</v>
      </c>
      <c r="D18" s="15">
        <f t="shared" si="0"/>
        <v>151730</v>
      </c>
      <c r="H18" s="10"/>
    </row>
    <row r="19" spans="1:8" ht="14.25" customHeight="1">
      <c r="A19" s="12">
        <f t="shared" si="1"/>
        <v>43847</v>
      </c>
      <c r="B19" s="35">
        <v>114516</v>
      </c>
      <c r="C19" s="36">
        <v>40201</v>
      </c>
      <c r="D19" s="15">
        <f t="shared" si="0"/>
        <v>154717</v>
      </c>
      <c r="H19" s="10"/>
    </row>
    <row r="20" spans="1:8" ht="14.25" customHeight="1">
      <c r="A20" s="16">
        <f t="shared" si="1"/>
        <v>43848</v>
      </c>
      <c r="B20" s="39">
        <v>111827</v>
      </c>
      <c r="C20" s="40">
        <v>29935</v>
      </c>
      <c r="D20" s="19">
        <f t="shared" si="0"/>
        <v>141762</v>
      </c>
      <c r="H20" s="10"/>
    </row>
    <row r="21" spans="1:8" ht="14.25" customHeight="1">
      <c r="A21" s="16">
        <f t="shared" si="1"/>
        <v>43849</v>
      </c>
      <c r="B21" s="39">
        <v>108228</v>
      </c>
      <c r="C21" s="40">
        <v>19460</v>
      </c>
      <c r="D21" s="19">
        <f t="shared" si="0"/>
        <v>127688</v>
      </c>
      <c r="H21" s="10"/>
    </row>
    <row r="22" spans="1:8" ht="14.25" customHeight="1">
      <c r="A22" s="12">
        <f t="shared" si="1"/>
        <v>43850</v>
      </c>
      <c r="B22" s="35">
        <v>110431</v>
      </c>
      <c r="C22" s="36">
        <v>39552</v>
      </c>
      <c r="D22" s="15">
        <f t="shared" si="0"/>
        <v>149983</v>
      </c>
      <c r="H22" s="10"/>
    </row>
    <row r="23" spans="1:8" ht="14.25" customHeight="1">
      <c r="A23" s="12">
        <f t="shared" si="1"/>
        <v>43851</v>
      </c>
      <c r="B23" s="35">
        <v>108427</v>
      </c>
      <c r="C23" s="36">
        <v>41526</v>
      </c>
      <c r="D23" s="15">
        <f t="shared" si="0"/>
        <v>149953</v>
      </c>
      <c r="H23" s="10"/>
    </row>
    <row r="24" spans="1:8" ht="14.25" customHeight="1">
      <c r="A24" s="12">
        <f t="shared" si="1"/>
        <v>43852</v>
      </c>
      <c r="B24" s="35">
        <v>110655</v>
      </c>
      <c r="C24" s="36">
        <v>42135</v>
      </c>
      <c r="D24" s="15">
        <f t="shared" si="0"/>
        <v>152790</v>
      </c>
      <c r="H24" s="10"/>
    </row>
    <row r="25" spans="1:8" ht="14.25" customHeight="1">
      <c r="A25" s="12">
        <f t="shared" si="1"/>
        <v>43853</v>
      </c>
      <c r="B25" s="35">
        <v>113346</v>
      </c>
      <c r="C25" s="36">
        <v>41025</v>
      </c>
      <c r="D25" s="15">
        <f t="shared" si="0"/>
        <v>154371</v>
      </c>
      <c r="H25" s="10"/>
    </row>
    <row r="26" spans="1:8" ht="14.25" customHeight="1">
      <c r="A26" s="12">
        <f t="shared" si="1"/>
        <v>43854</v>
      </c>
      <c r="B26" s="35">
        <v>120835</v>
      </c>
      <c r="C26" s="36">
        <v>34412</v>
      </c>
      <c r="D26" s="15">
        <f t="shared" si="0"/>
        <v>155247</v>
      </c>
      <c r="H26" s="10"/>
    </row>
    <row r="27" spans="1:8" ht="14.25" customHeight="1">
      <c r="A27" s="16">
        <f t="shared" si="1"/>
        <v>43855</v>
      </c>
      <c r="B27" s="39">
        <v>106861</v>
      </c>
      <c r="C27" s="40">
        <v>15092</v>
      </c>
      <c r="D27" s="19">
        <f t="shared" si="0"/>
        <v>121953</v>
      </c>
      <c r="H27" s="10"/>
    </row>
    <row r="28" spans="1:8" ht="14.25" customHeight="1">
      <c r="A28" s="16">
        <f t="shared" si="1"/>
        <v>43856</v>
      </c>
      <c r="B28" s="39">
        <v>113617</v>
      </c>
      <c r="C28" s="40">
        <v>17021</v>
      </c>
      <c r="D28" s="19">
        <f t="shared" si="0"/>
        <v>130638</v>
      </c>
      <c r="H28" s="10"/>
    </row>
    <row r="29" spans="1:8" ht="14.25" customHeight="1">
      <c r="A29" s="12">
        <f t="shared" si="1"/>
        <v>43857</v>
      </c>
      <c r="B29" s="35">
        <v>112257</v>
      </c>
      <c r="C29" s="36">
        <v>38757</v>
      </c>
      <c r="D29" s="15">
        <f t="shared" si="0"/>
        <v>151014</v>
      </c>
      <c r="H29" s="10"/>
    </row>
    <row r="30" spans="1:8" ht="14.25" customHeight="1">
      <c r="A30" s="12">
        <f t="shared" si="1"/>
        <v>43858</v>
      </c>
      <c r="B30" s="35">
        <v>109109</v>
      </c>
      <c r="C30" s="36">
        <v>41339</v>
      </c>
      <c r="D30" s="15">
        <f t="shared" si="0"/>
        <v>150448</v>
      </c>
      <c r="H30" s="10"/>
    </row>
    <row r="31" spans="1:8" ht="14.25" customHeight="1">
      <c r="A31" s="12">
        <f t="shared" si="1"/>
        <v>43859</v>
      </c>
      <c r="B31" s="35">
        <v>110487</v>
      </c>
      <c r="C31" s="36">
        <v>40637</v>
      </c>
      <c r="D31" s="15">
        <f t="shared" si="0"/>
        <v>151124</v>
      </c>
      <c r="H31" s="10"/>
    </row>
    <row r="32" spans="1:8" ht="14.25" customHeight="1">
      <c r="A32" s="12">
        <f t="shared" si="1"/>
        <v>43860</v>
      </c>
      <c r="B32" s="35">
        <v>111668</v>
      </c>
      <c r="C32" s="36">
        <v>40939</v>
      </c>
      <c r="D32" s="15">
        <f t="shared" si="0"/>
        <v>152607</v>
      </c>
      <c r="H32" s="10"/>
    </row>
    <row r="33" spans="1:8" ht="14.25" customHeight="1">
      <c r="A33" s="20">
        <f t="shared" si="1"/>
        <v>43861</v>
      </c>
      <c r="B33" s="21">
        <v>116981</v>
      </c>
      <c r="C33" s="22">
        <v>39013</v>
      </c>
      <c r="D33" s="23">
        <f t="shared" si="0"/>
        <v>155994</v>
      </c>
      <c r="E33" s="9">
        <f>SUM(D3:D33)</f>
        <v>4530426</v>
      </c>
      <c r="H33" s="10"/>
    </row>
    <row r="34" spans="1:8" ht="14.25" customHeight="1">
      <c r="A34" s="44">
        <f t="shared" si="1"/>
        <v>43862</v>
      </c>
      <c r="B34" s="45">
        <v>121353</v>
      </c>
      <c r="C34" s="46">
        <v>27899</v>
      </c>
      <c r="D34" s="47">
        <f t="shared" si="0"/>
        <v>149252</v>
      </c>
      <c r="H34" s="10"/>
    </row>
    <row r="35" spans="1:8" ht="14.25" customHeight="1">
      <c r="A35" s="16">
        <f t="shared" si="1"/>
        <v>43863</v>
      </c>
      <c r="B35" s="17">
        <v>124218</v>
      </c>
      <c r="C35" s="18">
        <v>17469</v>
      </c>
      <c r="D35" s="19">
        <f t="shared" si="0"/>
        <v>141687</v>
      </c>
      <c r="H35" s="10"/>
    </row>
    <row r="36" spans="1:8" ht="14.25" customHeight="1">
      <c r="A36" s="12">
        <f t="shared" si="1"/>
        <v>43864</v>
      </c>
      <c r="B36" s="35">
        <v>116142</v>
      </c>
      <c r="C36" s="36">
        <v>36766</v>
      </c>
      <c r="D36" s="15">
        <f t="shared" si="0"/>
        <v>152908</v>
      </c>
      <c r="H36" s="10"/>
    </row>
    <row r="37" spans="1:8" ht="14.25" customHeight="1">
      <c r="A37" s="12">
        <f t="shared" si="1"/>
        <v>43865</v>
      </c>
      <c r="B37" s="35">
        <v>112357</v>
      </c>
      <c r="C37" s="36">
        <v>39162</v>
      </c>
      <c r="D37" s="15">
        <f t="shared" si="0"/>
        <v>151519</v>
      </c>
      <c r="H37" s="10"/>
    </row>
    <row r="38" spans="1:8" ht="14.25" customHeight="1">
      <c r="A38" s="12">
        <f t="shared" si="1"/>
        <v>43866</v>
      </c>
      <c r="B38" s="35">
        <v>113550</v>
      </c>
      <c r="C38" s="36">
        <v>40115</v>
      </c>
      <c r="D38" s="15">
        <f t="shared" si="0"/>
        <v>153665</v>
      </c>
      <c r="H38" s="10"/>
    </row>
    <row r="39" spans="1:8" ht="14.25" customHeight="1">
      <c r="A39" s="12">
        <f t="shared" si="1"/>
        <v>43867</v>
      </c>
      <c r="B39" s="35">
        <v>115065</v>
      </c>
      <c r="C39" s="36">
        <v>40013</v>
      </c>
      <c r="D39" s="15">
        <f t="shared" si="0"/>
        <v>155078</v>
      </c>
      <c r="H39" s="10"/>
    </row>
    <row r="40" spans="1:8" ht="14.25" customHeight="1">
      <c r="A40" s="12">
        <f t="shared" si="1"/>
        <v>43868</v>
      </c>
      <c r="B40" s="35">
        <v>118773</v>
      </c>
      <c r="C40" s="36">
        <v>38376</v>
      </c>
      <c r="D40" s="15">
        <f t="shared" si="0"/>
        <v>157149</v>
      </c>
      <c r="H40" s="10"/>
    </row>
    <row r="41" spans="1:8" ht="14.25" customHeight="1">
      <c r="A41" s="16">
        <f t="shared" si="1"/>
        <v>43869</v>
      </c>
      <c r="B41" s="39">
        <v>119165</v>
      </c>
      <c r="C41" s="40">
        <v>27660</v>
      </c>
      <c r="D41" s="19">
        <f t="shared" si="0"/>
        <v>146825</v>
      </c>
      <c r="H41" s="10"/>
    </row>
    <row r="42" spans="1:8" ht="14.25" customHeight="1">
      <c r="A42" s="16">
        <f t="shared" si="1"/>
        <v>43870</v>
      </c>
      <c r="B42" s="39">
        <v>116986</v>
      </c>
      <c r="C42" s="40">
        <v>18716</v>
      </c>
      <c r="D42" s="19">
        <f t="shared" si="0"/>
        <v>135702</v>
      </c>
      <c r="H42" s="10"/>
    </row>
    <row r="43" spans="1:8" ht="14.25" customHeight="1">
      <c r="A43" s="12">
        <f t="shared" si="1"/>
        <v>43871</v>
      </c>
      <c r="B43" s="35">
        <v>114509</v>
      </c>
      <c r="C43" s="36">
        <v>38918</v>
      </c>
      <c r="D43" s="15">
        <f t="shared" si="0"/>
        <v>153427</v>
      </c>
      <c r="H43" s="10"/>
    </row>
    <row r="44" spans="1:8" ht="14.25" customHeight="1">
      <c r="A44" s="12">
        <f t="shared" si="1"/>
        <v>43872</v>
      </c>
      <c r="B44" s="35">
        <v>110928</v>
      </c>
      <c r="C44" s="36">
        <v>41459</v>
      </c>
      <c r="D44" s="15">
        <f t="shared" si="0"/>
        <v>152387</v>
      </c>
      <c r="H44" s="10"/>
    </row>
    <row r="45" spans="1:8" ht="14.25" customHeight="1">
      <c r="A45" s="12">
        <f t="shared" si="1"/>
        <v>43873</v>
      </c>
      <c r="B45" s="35">
        <v>112726</v>
      </c>
      <c r="C45" s="36">
        <v>40857</v>
      </c>
      <c r="D45" s="15">
        <f t="shared" si="0"/>
        <v>153583</v>
      </c>
      <c r="H45" s="10"/>
    </row>
    <row r="46" spans="1:8" ht="14.25" customHeight="1">
      <c r="A46" s="12">
        <f t="shared" si="1"/>
        <v>43874</v>
      </c>
      <c r="B46" s="35">
        <v>113821</v>
      </c>
      <c r="C46" s="36">
        <v>40148</v>
      </c>
      <c r="D46" s="15">
        <f t="shared" si="0"/>
        <v>153969</v>
      </c>
      <c r="H46" s="10"/>
    </row>
    <row r="47" spans="1:8" ht="14.25" customHeight="1">
      <c r="A47" s="12">
        <f t="shared" si="1"/>
        <v>43875</v>
      </c>
      <c r="B47" s="35">
        <v>117951</v>
      </c>
      <c r="C47" s="36">
        <v>39201</v>
      </c>
      <c r="D47" s="15">
        <f t="shared" si="0"/>
        <v>157152</v>
      </c>
      <c r="H47" s="10"/>
    </row>
    <row r="48" spans="1:8" ht="14.25" customHeight="1">
      <c r="A48" s="16">
        <f t="shared" si="1"/>
        <v>43876</v>
      </c>
      <c r="B48" s="39">
        <v>116479</v>
      </c>
      <c r="C48" s="40">
        <v>29357</v>
      </c>
      <c r="D48" s="19">
        <f t="shared" si="0"/>
        <v>145836</v>
      </c>
      <c r="H48" s="10"/>
    </row>
    <row r="49" spans="1:8" ht="14.25" customHeight="1">
      <c r="A49" s="16">
        <f t="shared" si="1"/>
        <v>43877</v>
      </c>
      <c r="B49" s="39">
        <v>111969</v>
      </c>
      <c r="C49" s="40">
        <v>18388</v>
      </c>
      <c r="D49" s="19">
        <f t="shared" si="0"/>
        <v>130357</v>
      </c>
      <c r="H49" s="10"/>
    </row>
    <row r="50" spans="1:8" ht="14.25" customHeight="1">
      <c r="A50" s="12">
        <f t="shared" si="1"/>
        <v>43878</v>
      </c>
      <c r="B50" s="35">
        <v>111000</v>
      </c>
      <c r="C50" s="36">
        <v>37431</v>
      </c>
      <c r="D50" s="15">
        <f t="shared" si="0"/>
        <v>148431</v>
      </c>
      <c r="H50" s="10"/>
    </row>
    <row r="51" spans="1:8" ht="14.25" customHeight="1">
      <c r="A51" s="12">
        <f t="shared" si="1"/>
        <v>43879</v>
      </c>
      <c r="B51" s="35">
        <v>110245</v>
      </c>
      <c r="C51" s="36">
        <v>40215</v>
      </c>
      <c r="D51" s="15">
        <f t="shared" si="0"/>
        <v>150460</v>
      </c>
      <c r="H51" s="10"/>
    </row>
    <row r="52" spans="1:8" ht="14.25" customHeight="1">
      <c r="A52" s="12">
        <f t="shared" si="1"/>
        <v>43880</v>
      </c>
      <c r="B52" s="35">
        <v>111698</v>
      </c>
      <c r="C52" s="36">
        <v>38410</v>
      </c>
      <c r="D52" s="15">
        <f t="shared" si="0"/>
        <v>150108</v>
      </c>
      <c r="H52" s="10"/>
    </row>
    <row r="53" spans="1:8" ht="14.25" customHeight="1">
      <c r="A53" s="12">
        <f t="shared" si="1"/>
        <v>43881</v>
      </c>
      <c r="B53" s="35">
        <v>112452</v>
      </c>
      <c r="C53" s="36">
        <v>38157</v>
      </c>
      <c r="D53" s="15">
        <f t="shared" si="0"/>
        <v>150609</v>
      </c>
      <c r="H53" s="10"/>
    </row>
    <row r="54" spans="1:8" ht="14.25" customHeight="1">
      <c r="A54" s="12">
        <f t="shared" si="1"/>
        <v>43882</v>
      </c>
      <c r="B54" s="35">
        <v>116087</v>
      </c>
      <c r="C54" s="36">
        <v>37516</v>
      </c>
      <c r="D54" s="15">
        <f t="shared" si="0"/>
        <v>153603</v>
      </c>
      <c r="H54" s="10"/>
    </row>
    <row r="55" spans="1:8" ht="14.25" customHeight="1">
      <c r="A55" s="16">
        <f t="shared" si="1"/>
        <v>43883</v>
      </c>
      <c r="B55" s="39">
        <v>115943</v>
      </c>
      <c r="C55" s="40">
        <v>28004</v>
      </c>
      <c r="D55" s="19">
        <f t="shared" si="0"/>
        <v>143947</v>
      </c>
      <c r="H55" s="10"/>
    </row>
    <row r="56" spans="1:8" ht="14.25" customHeight="1">
      <c r="A56" s="16">
        <f t="shared" si="1"/>
        <v>43884</v>
      </c>
      <c r="B56" s="39">
        <v>109760</v>
      </c>
      <c r="C56" s="40">
        <v>18204</v>
      </c>
      <c r="D56" s="19">
        <f t="shared" si="0"/>
        <v>127964</v>
      </c>
      <c r="H56" s="10"/>
    </row>
    <row r="57" spans="1:8" ht="14.25" customHeight="1">
      <c r="A57" s="12">
        <f t="shared" si="1"/>
        <v>43885</v>
      </c>
      <c r="B57" s="35">
        <v>112211</v>
      </c>
      <c r="C57" s="36">
        <v>37373</v>
      </c>
      <c r="D57" s="15">
        <f t="shared" si="0"/>
        <v>149584</v>
      </c>
      <c r="H57" s="10"/>
    </row>
    <row r="58" spans="1:8" ht="14.25" customHeight="1">
      <c r="A58" s="26">
        <f t="shared" si="1"/>
        <v>43886</v>
      </c>
      <c r="B58" s="37">
        <v>110035</v>
      </c>
      <c r="C58" s="38">
        <v>37903</v>
      </c>
      <c r="D58" s="27">
        <f t="shared" si="0"/>
        <v>147938</v>
      </c>
      <c r="H58" s="10"/>
    </row>
    <row r="59" spans="1:8" ht="14.25" customHeight="1">
      <c r="A59" s="12">
        <f t="shared" si="1"/>
        <v>43887</v>
      </c>
      <c r="B59" s="35">
        <v>113349</v>
      </c>
      <c r="C59" s="36">
        <v>37977</v>
      </c>
      <c r="D59" s="15">
        <f t="shared" si="0"/>
        <v>151326</v>
      </c>
      <c r="H59" s="10"/>
    </row>
    <row r="60" spans="1:8" ht="14.25" customHeight="1">
      <c r="A60" s="12">
        <f t="shared" si="1"/>
        <v>43888</v>
      </c>
      <c r="B60" s="35">
        <v>114169</v>
      </c>
      <c r="C60" s="36">
        <v>38905</v>
      </c>
      <c r="D60" s="15">
        <f t="shared" si="0"/>
        <v>153074</v>
      </c>
      <c r="H60" s="10"/>
    </row>
    <row r="61" spans="1:8" ht="14.25" customHeight="1">
      <c r="A61" s="55">
        <f t="shared" si="1"/>
        <v>43889</v>
      </c>
      <c r="B61" s="56">
        <v>118231</v>
      </c>
      <c r="C61" s="36">
        <v>37505</v>
      </c>
      <c r="D61" s="15">
        <f t="shared" si="0"/>
        <v>155736</v>
      </c>
      <c r="H61" s="10"/>
    </row>
    <row r="62" spans="1:8" ht="14.25" customHeight="1">
      <c r="A62" s="57">
        <f t="shared" si="1"/>
        <v>43890</v>
      </c>
      <c r="B62" s="58">
        <v>118333</v>
      </c>
      <c r="C62" s="49">
        <v>28122</v>
      </c>
      <c r="D62" s="33">
        <f t="shared" si="0"/>
        <v>146455</v>
      </c>
      <c r="E62" s="9">
        <f>SUM(D34:D62)</f>
        <v>4319731</v>
      </c>
      <c r="H62" s="10"/>
    </row>
    <row r="63" spans="1:8" ht="14.25" customHeight="1">
      <c r="A63" s="59">
        <f t="shared" si="1"/>
        <v>43891</v>
      </c>
      <c r="B63" s="45">
        <v>119879</v>
      </c>
      <c r="C63" s="46">
        <v>18891</v>
      </c>
      <c r="D63" s="47">
        <f t="shared" si="0"/>
        <v>138770</v>
      </c>
      <c r="H63" s="10"/>
    </row>
    <row r="64" spans="1:8" ht="14.25" customHeight="1">
      <c r="A64" s="12">
        <f t="shared" si="1"/>
        <v>43892</v>
      </c>
      <c r="B64" s="13">
        <v>111604</v>
      </c>
      <c r="C64" s="14">
        <v>38178</v>
      </c>
      <c r="D64" s="15">
        <f t="shared" si="0"/>
        <v>149782</v>
      </c>
      <c r="H64" s="10"/>
    </row>
    <row r="65" spans="1:8" ht="14.25" customHeight="1">
      <c r="A65" s="12">
        <f t="shared" si="1"/>
        <v>43893</v>
      </c>
      <c r="B65" s="35">
        <v>105418</v>
      </c>
      <c r="C65" s="36">
        <v>37307</v>
      </c>
      <c r="D65" s="15">
        <f t="shared" si="0"/>
        <v>142725</v>
      </c>
      <c r="H65" s="10"/>
    </row>
    <row r="66" spans="1:8" ht="14.25" customHeight="1">
      <c r="A66" s="12">
        <f t="shared" si="1"/>
        <v>43894</v>
      </c>
      <c r="B66" s="35">
        <v>112816</v>
      </c>
      <c r="C66" s="36">
        <v>39021</v>
      </c>
      <c r="D66" s="15">
        <f t="shared" si="0"/>
        <v>151837</v>
      </c>
      <c r="H66" s="10"/>
    </row>
    <row r="67" spans="1:8" ht="14.25" customHeight="1">
      <c r="A67" s="12">
        <f t="shared" si="1"/>
        <v>43895</v>
      </c>
      <c r="B67" s="35">
        <v>113736</v>
      </c>
      <c r="C67" s="36">
        <v>40146</v>
      </c>
      <c r="D67" s="15">
        <f t="shared" si="0"/>
        <v>153882</v>
      </c>
      <c r="H67" s="10"/>
    </row>
    <row r="68" spans="1:8" ht="14.25" customHeight="1">
      <c r="A68" s="12">
        <f t="shared" si="1"/>
        <v>43896</v>
      </c>
      <c r="B68" s="35">
        <v>119670</v>
      </c>
      <c r="C68" s="36">
        <v>39015</v>
      </c>
      <c r="D68" s="15">
        <f t="shared" si="0"/>
        <v>158685</v>
      </c>
      <c r="H68" s="10"/>
    </row>
    <row r="69" spans="1:8" ht="14.25" customHeight="1">
      <c r="A69" s="16">
        <f t="shared" si="1"/>
        <v>43897</v>
      </c>
      <c r="B69" s="39">
        <v>120496</v>
      </c>
      <c r="C69" s="40">
        <v>28470</v>
      </c>
      <c r="D69" s="19">
        <f t="shared" si="0"/>
        <v>148966</v>
      </c>
      <c r="H69" s="10"/>
    </row>
    <row r="70" spans="1:8" ht="14.25" customHeight="1">
      <c r="A70" s="16">
        <f t="shared" si="1"/>
        <v>43898</v>
      </c>
      <c r="B70" s="39">
        <v>116870</v>
      </c>
      <c r="C70" s="40">
        <v>18483</v>
      </c>
      <c r="D70" s="19">
        <f t="shared" si="0"/>
        <v>135353</v>
      </c>
      <c r="H70" s="10"/>
    </row>
    <row r="71" spans="1:8" ht="14.25" customHeight="1">
      <c r="A71" s="12">
        <f t="shared" si="1"/>
        <v>43899</v>
      </c>
      <c r="B71" s="35">
        <v>112126</v>
      </c>
      <c r="C71" s="36">
        <v>39256</v>
      </c>
      <c r="D71" s="15">
        <f t="shared" si="0"/>
        <v>151382</v>
      </c>
      <c r="H71" s="10"/>
    </row>
    <row r="72" spans="1:8" ht="14.25" customHeight="1">
      <c r="A72" s="12">
        <f t="shared" si="1"/>
        <v>43900</v>
      </c>
      <c r="B72" s="35">
        <v>109620</v>
      </c>
      <c r="C72" s="36">
        <v>40885</v>
      </c>
      <c r="D72" s="15">
        <f t="shared" si="0"/>
        <v>150505</v>
      </c>
      <c r="H72" s="10"/>
    </row>
    <row r="73" spans="1:8" ht="14.25" customHeight="1">
      <c r="A73" s="12">
        <f t="shared" si="1"/>
        <v>43901</v>
      </c>
      <c r="B73" s="35">
        <v>111333</v>
      </c>
      <c r="C73" s="36">
        <v>41224</v>
      </c>
      <c r="D73" s="15">
        <f t="shared" si="0"/>
        <v>152557</v>
      </c>
      <c r="H73" s="10"/>
    </row>
    <row r="74" spans="1:8" ht="14.25" customHeight="1">
      <c r="A74" s="12">
        <f t="shared" si="1"/>
        <v>43902</v>
      </c>
      <c r="B74" s="35">
        <v>112181</v>
      </c>
      <c r="C74" s="36">
        <v>40580</v>
      </c>
      <c r="D74" s="15">
        <f t="shared" si="0"/>
        <v>152761</v>
      </c>
      <c r="H74" s="10"/>
    </row>
    <row r="75" spans="1:8" ht="14.25" customHeight="1">
      <c r="A75" s="12">
        <f t="shared" si="1"/>
        <v>43903</v>
      </c>
      <c r="B75" s="35">
        <v>116554</v>
      </c>
      <c r="C75" s="36">
        <v>40098</v>
      </c>
      <c r="D75" s="15">
        <f t="shared" si="0"/>
        <v>156652</v>
      </c>
      <c r="E75" s="60"/>
      <c r="H75" s="10"/>
    </row>
    <row r="76" spans="1:8" ht="14.25" customHeight="1">
      <c r="A76" s="16">
        <f t="shared" si="1"/>
        <v>43904</v>
      </c>
      <c r="B76" s="39">
        <v>113684</v>
      </c>
      <c r="C76" s="40">
        <v>29488</v>
      </c>
      <c r="D76" s="19">
        <f t="shared" si="0"/>
        <v>143172</v>
      </c>
      <c r="H76" s="10"/>
    </row>
    <row r="77" spans="1:8" ht="14.25" customHeight="1">
      <c r="A77" s="16">
        <f t="shared" si="1"/>
        <v>43905</v>
      </c>
      <c r="B77" s="39">
        <v>109023</v>
      </c>
      <c r="C77" s="40">
        <v>18988</v>
      </c>
      <c r="D77" s="19">
        <f t="shared" si="0"/>
        <v>128011</v>
      </c>
      <c r="H77" s="10"/>
    </row>
    <row r="78" spans="1:8" ht="14.25" customHeight="1">
      <c r="A78" s="12">
        <f t="shared" si="1"/>
        <v>43906</v>
      </c>
      <c r="B78" s="35">
        <v>107056</v>
      </c>
      <c r="C78" s="36">
        <v>37982</v>
      </c>
      <c r="D78" s="15">
        <f t="shared" si="0"/>
        <v>145038</v>
      </c>
      <c r="H78" s="10"/>
    </row>
    <row r="79" spans="1:8" ht="14.25" customHeight="1">
      <c r="A79" s="12">
        <f t="shared" si="1"/>
        <v>43907</v>
      </c>
      <c r="B79" s="35">
        <v>102461</v>
      </c>
      <c r="C79" s="36">
        <v>40573</v>
      </c>
      <c r="D79" s="15">
        <f t="shared" si="0"/>
        <v>143034</v>
      </c>
      <c r="H79" s="10"/>
    </row>
    <row r="80" spans="1:8" ht="14.25" customHeight="1">
      <c r="A80" s="12">
        <f t="shared" si="1"/>
        <v>43908</v>
      </c>
      <c r="B80" s="35">
        <v>99883</v>
      </c>
      <c r="C80" s="36">
        <v>40271</v>
      </c>
      <c r="D80" s="15">
        <f t="shared" si="0"/>
        <v>140154</v>
      </c>
      <c r="H80" s="10"/>
    </row>
    <row r="81" spans="1:8" ht="14.25" customHeight="1">
      <c r="A81" s="12">
        <f t="shared" si="1"/>
        <v>43909</v>
      </c>
      <c r="B81" s="35">
        <v>97550</v>
      </c>
      <c r="C81" s="36">
        <v>40423</v>
      </c>
      <c r="D81" s="15">
        <f t="shared" si="0"/>
        <v>137973</v>
      </c>
      <c r="H81" s="10"/>
    </row>
    <row r="82" spans="1:8" ht="14.25" customHeight="1">
      <c r="A82" s="12">
        <f t="shared" si="1"/>
        <v>43910</v>
      </c>
      <c r="B82" s="35">
        <v>97011</v>
      </c>
      <c r="C82" s="36">
        <v>38488</v>
      </c>
      <c r="D82" s="15">
        <f t="shared" si="0"/>
        <v>135499</v>
      </c>
      <c r="H82" s="10"/>
    </row>
    <row r="83" spans="1:8" ht="14.25" customHeight="1">
      <c r="A83" s="16">
        <f t="shared" si="1"/>
        <v>43911</v>
      </c>
      <c r="B83" s="39">
        <v>83436</v>
      </c>
      <c r="C83" s="40">
        <v>28967</v>
      </c>
      <c r="D83" s="19">
        <f t="shared" si="0"/>
        <v>112403</v>
      </c>
      <c r="H83" s="10"/>
    </row>
    <row r="84" spans="1:8" ht="14.25" customHeight="1">
      <c r="A84" s="16">
        <f t="shared" si="1"/>
        <v>43912</v>
      </c>
      <c r="B84" s="39">
        <v>66707</v>
      </c>
      <c r="C84" s="40">
        <v>18394</v>
      </c>
      <c r="D84" s="19">
        <f t="shared" si="0"/>
        <v>85101</v>
      </c>
      <c r="H84" s="10"/>
    </row>
    <row r="85" spans="1:8" ht="14.25" customHeight="1">
      <c r="A85" s="12">
        <f t="shared" si="1"/>
        <v>43913</v>
      </c>
      <c r="B85" s="35">
        <v>87648</v>
      </c>
      <c r="C85" s="36">
        <v>38520</v>
      </c>
      <c r="D85" s="15">
        <f t="shared" si="0"/>
        <v>126168</v>
      </c>
      <c r="H85" s="10"/>
    </row>
    <row r="86" spans="1:8" ht="14.25" customHeight="1">
      <c r="A86" s="12">
        <f t="shared" si="1"/>
        <v>43914</v>
      </c>
      <c r="B86" s="35">
        <v>82928</v>
      </c>
      <c r="C86" s="36">
        <v>38250</v>
      </c>
      <c r="D86" s="15">
        <f t="shared" si="0"/>
        <v>121178</v>
      </c>
      <c r="H86" s="10"/>
    </row>
    <row r="87" spans="1:8" ht="14.25" customHeight="1">
      <c r="A87" s="26">
        <f t="shared" si="1"/>
        <v>43915</v>
      </c>
      <c r="B87" s="37">
        <v>53447</v>
      </c>
      <c r="C87" s="38">
        <v>24087</v>
      </c>
      <c r="D87" s="27">
        <f t="shared" si="0"/>
        <v>77534</v>
      </c>
      <c r="H87" s="10"/>
    </row>
    <row r="88" spans="1:8" ht="14.25" customHeight="1">
      <c r="A88" s="12">
        <f t="shared" si="1"/>
        <v>43916</v>
      </c>
      <c r="B88" s="35">
        <v>80357</v>
      </c>
      <c r="C88" s="36">
        <v>41306</v>
      </c>
      <c r="D88" s="15">
        <f t="shared" si="0"/>
        <v>121663</v>
      </c>
      <c r="H88" s="10"/>
    </row>
    <row r="89" spans="1:8" ht="14.25" customHeight="1">
      <c r="A89" s="12">
        <f t="shared" si="1"/>
        <v>43917</v>
      </c>
      <c r="B89" s="35">
        <v>80071</v>
      </c>
      <c r="C89" s="36">
        <v>39677</v>
      </c>
      <c r="D89" s="15">
        <f t="shared" si="0"/>
        <v>119748</v>
      </c>
      <c r="H89" s="10"/>
    </row>
    <row r="90" spans="1:8" ht="14.25" customHeight="1">
      <c r="A90" s="16">
        <f t="shared" si="1"/>
        <v>43918</v>
      </c>
      <c r="B90" s="39">
        <v>68637</v>
      </c>
      <c r="C90" s="40">
        <v>29195</v>
      </c>
      <c r="D90" s="19">
        <f t="shared" si="0"/>
        <v>97832</v>
      </c>
      <c r="H90" s="10"/>
    </row>
    <row r="91" spans="1:8" ht="14.25" customHeight="1">
      <c r="A91" s="16">
        <f t="shared" si="1"/>
        <v>43919</v>
      </c>
      <c r="B91" s="39">
        <v>58434</v>
      </c>
      <c r="C91" s="40">
        <v>18505</v>
      </c>
      <c r="D91" s="19">
        <f t="shared" si="0"/>
        <v>76939</v>
      </c>
      <c r="H91" s="10"/>
    </row>
    <row r="92" spans="1:8" ht="14.25" customHeight="1">
      <c r="A92" s="55">
        <f t="shared" si="1"/>
        <v>43920</v>
      </c>
      <c r="B92" s="36">
        <v>79328</v>
      </c>
      <c r="C92" s="36">
        <v>36071</v>
      </c>
      <c r="D92" s="36">
        <f t="shared" si="0"/>
        <v>115399</v>
      </c>
      <c r="H92" s="10"/>
    </row>
    <row r="93" spans="1:8" ht="14.25" customHeight="1">
      <c r="A93" s="61">
        <f t="shared" si="1"/>
        <v>43921</v>
      </c>
      <c r="B93" s="22">
        <v>75077</v>
      </c>
      <c r="C93" s="22">
        <v>38319</v>
      </c>
      <c r="D93" s="22">
        <f t="shared" si="0"/>
        <v>113396</v>
      </c>
      <c r="E93" s="9">
        <f>SUM(D63:D93)</f>
        <v>4084099</v>
      </c>
      <c r="H93" s="10"/>
    </row>
    <row r="94" spans="1:8" ht="14.25" customHeight="1">
      <c r="A94" s="62">
        <f t="shared" si="1"/>
        <v>43922</v>
      </c>
      <c r="B94" s="13">
        <v>74664</v>
      </c>
      <c r="C94" s="14">
        <v>37394</v>
      </c>
      <c r="D94" s="52">
        <f t="shared" si="0"/>
        <v>112058</v>
      </c>
      <c r="H94" s="10"/>
    </row>
    <row r="95" spans="1:8" ht="14.25" customHeight="1">
      <c r="A95" s="12">
        <f t="shared" si="1"/>
        <v>43923</v>
      </c>
      <c r="B95" s="13">
        <v>73561</v>
      </c>
      <c r="C95" s="14">
        <v>35882</v>
      </c>
      <c r="D95" s="15">
        <f t="shared" si="0"/>
        <v>109443</v>
      </c>
      <c r="H95" s="10"/>
    </row>
    <row r="96" spans="1:8" ht="14.25" customHeight="1">
      <c r="A96" s="12">
        <f t="shared" si="1"/>
        <v>43924</v>
      </c>
      <c r="B96" s="35">
        <v>74660</v>
      </c>
      <c r="C96" s="36">
        <v>34694</v>
      </c>
      <c r="D96" s="15">
        <f t="shared" si="0"/>
        <v>109354</v>
      </c>
      <c r="H96" s="10"/>
    </row>
    <row r="97" spans="1:8" ht="14.25" customHeight="1">
      <c r="A97" s="16">
        <f t="shared" si="1"/>
        <v>43925</v>
      </c>
      <c r="B97" s="39">
        <v>60906</v>
      </c>
      <c r="C97" s="40">
        <v>25123</v>
      </c>
      <c r="D97" s="19">
        <f t="shared" si="0"/>
        <v>86029</v>
      </c>
      <c r="H97" s="10"/>
    </row>
    <row r="98" spans="1:8" ht="14.25" customHeight="1">
      <c r="A98" s="16">
        <f t="shared" si="1"/>
        <v>43926</v>
      </c>
      <c r="B98" s="39">
        <v>51244</v>
      </c>
      <c r="C98" s="40">
        <v>17430</v>
      </c>
      <c r="D98" s="19">
        <f t="shared" si="0"/>
        <v>68674</v>
      </c>
      <c r="H98" s="10"/>
    </row>
    <row r="99" spans="1:8" ht="14.25" customHeight="1">
      <c r="A99" s="12">
        <f t="shared" si="1"/>
        <v>43927</v>
      </c>
      <c r="B99" s="35">
        <v>77996</v>
      </c>
      <c r="C99" s="36">
        <v>34724</v>
      </c>
      <c r="D99" s="15">
        <f t="shared" si="0"/>
        <v>112720</v>
      </c>
      <c r="H99" s="10"/>
    </row>
    <row r="100" spans="1:8" ht="14.25" customHeight="1">
      <c r="A100" s="12">
        <f t="shared" si="1"/>
        <v>43928</v>
      </c>
      <c r="B100" s="35">
        <v>74573</v>
      </c>
      <c r="C100" s="36">
        <v>36948</v>
      </c>
      <c r="D100" s="15">
        <f t="shared" si="0"/>
        <v>111521</v>
      </c>
      <c r="H100" s="10"/>
    </row>
    <row r="101" spans="1:8" ht="14.25" customHeight="1">
      <c r="A101" s="12">
        <f t="shared" si="1"/>
        <v>43929</v>
      </c>
      <c r="B101" s="35">
        <v>75994</v>
      </c>
      <c r="C101" s="36">
        <v>37969</v>
      </c>
      <c r="D101" s="15">
        <f t="shared" si="0"/>
        <v>113963</v>
      </c>
      <c r="H101" s="10"/>
    </row>
    <row r="102" spans="1:8" ht="14.25" customHeight="1">
      <c r="A102" s="12">
        <f t="shared" si="1"/>
        <v>43930</v>
      </c>
      <c r="B102" s="35">
        <v>83734</v>
      </c>
      <c r="C102" s="36">
        <v>37846</v>
      </c>
      <c r="D102" s="15">
        <f t="shared" si="0"/>
        <v>121580</v>
      </c>
      <c r="H102" s="10"/>
    </row>
    <row r="103" spans="1:8" ht="14.25" customHeight="1">
      <c r="A103" s="26">
        <f t="shared" si="1"/>
        <v>43931</v>
      </c>
      <c r="B103" s="37">
        <v>41065</v>
      </c>
      <c r="C103" s="38">
        <v>20254</v>
      </c>
      <c r="D103" s="27">
        <f t="shared" si="0"/>
        <v>61319</v>
      </c>
      <c r="H103" s="10"/>
    </row>
    <row r="104" spans="1:8" ht="14.25" customHeight="1">
      <c r="A104" s="16">
        <f t="shared" si="1"/>
        <v>43932</v>
      </c>
      <c r="B104" s="39">
        <v>50535</v>
      </c>
      <c r="C104" s="40">
        <v>22573</v>
      </c>
      <c r="D104" s="19">
        <f t="shared" si="0"/>
        <v>73108</v>
      </c>
      <c r="H104" s="10"/>
    </row>
    <row r="105" spans="1:8" ht="14.25" customHeight="1">
      <c r="A105" s="16">
        <f t="shared" si="1"/>
        <v>43933</v>
      </c>
      <c r="B105" s="39">
        <v>46508</v>
      </c>
      <c r="C105" s="40">
        <v>17241</v>
      </c>
      <c r="D105" s="19">
        <f t="shared" si="0"/>
        <v>63749</v>
      </c>
      <c r="H105" s="10"/>
    </row>
    <row r="106" spans="1:8" ht="14.25" customHeight="1">
      <c r="A106" s="12">
        <f t="shared" si="1"/>
        <v>43934</v>
      </c>
      <c r="B106" s="35">
        <v>77292</v>
      </c>
      <c r="C106" s="36">
        <v>36020</v>
      </c>
      <c r="D106" s="15">
        <f t="shared" si="0"/>
        <v>113312</v>
      </c>
      <c r="H106" s="10"/>
    </row>
    <row r="107" spans="1:8" ht="14.25" customHeight="1">
      <c r="A107" s="12">
        <f t="shared" si="1"/>
        <v>43935</v>
      </c>
      <c r="B107" s="35">
        <v>74419</v>
      </c>
      <c r="C107" s="36">
        <v>37792</v>
      </c>
      <c r="D107" s="15">
        <f t="shared" si="0"/>
        <v>112211</v>
      </c>
      <c r="H107" s="10"/>
    </row>
    <row r="108" spans="1:8" ht="14.25" customHeight="1">
      <c r="A108" s="12">
        <f t="shared" si="1"/>
        <v>43936</v>
      </c>
      <c r="B108" s="35">
        <v>73702</v>
      </c>
      <c r="C108" s="36">
        <v>38109</v>
      </c>
      <c r="D108" s="15">
        <f t="shared" si="0"/>
        <v>111811</v>
      </c>
      <c r="H108" s="10"/>
    </row>
    <row r="109" spans="1:8" ht="14.25" customHeight="1">
      <c r="A109" s="12">
        <f t="shared" si="1"/>
        <v>43937</v>
      </c>
      <c r="B109" s="35">
        <v>74795</v>
      </c>
      <c r="C109" s="36">
        <v>37678</v>
      </c>
      <c r="D109" s="15">
        <f t="shared" si="0"/>
        <v>112473</v>
      </c>
      <c r="H109" s="10"/>
    </row>
    <row r="110" spans="1:8" ht="14.25" customHeight="1">
      <c r="A110" s="12">
        <f t="shared" si="1"/>
        <v>43938</v>
      </c>
      <c r="B110" s="35">
        <v>77037</v>
      </c>
      <c r="C110" s="36">
        <v>36145</v>
      </c>
      <c r="D110" s="15">
        <f t="shared" si="0"/>
        <v>113182</v>
      </c>
      <c r="H110" s="10"/>
    </row>
    <row r="111" spans="1:8" ht="14.25" customHeight="1">
      <c r="A111" s="16">
        <f t="shared" si="1"/>
        <v>43939</v>
      </c>
      <c r="B111" s="39">
        <v>55520</v>
      </c>
      <c r="C111" s="40">
        <v>25223</v>
      </c>
      <c r="D111" s="19">
        <f t="shared" si="0"/>
        <v>80743</v>
      </c>
      <c r="H111" s="10"/>
    </row>
    <row r="112" spans="1:8" ht="14.25" customHeight="1">
      <c r="A112" s="16">
        <f t="shared" si="1"/>
        <v>43940</v>
      </c>
      <c r="B112" s="39">
        <v>48133</v>
      </c>
      <c r="C112" s="40">
        <v>19238</v>
      </c>
      <c r="D112" s="19">
        <f t="shared" si="0"/>
        <v>67371</v>
      </c>
      <c r="H112" s="10"/>
    </row>
    <row r="113" spans="1:8" ht="14.25" customHeight="1">
      <c r="A113" s="12">
        <f t="shared" si="1"/>
        <v>43941</v>
      </c>
      <c r="B113" s="35">
        <v>76485</v>
      </c>
      <c r="C113" s="36">
        <v>35097</v>
      </c>
      <c r="D113" s="15">
        <f t="shared" si="0"/>
        <v>111582</v>
      </c>
      <c r="H113" s="10"/>
    </row>
    <row r="114" spans="1:8" ht="14.25" customHeight="1">
      <c r="A114" s="12">
        <f t="shared" si="1"/>
        <v>43942</v>
      </c>
      <c r="B114" s="35">
        <v>74394</v>
      </c>
      <c r="C114" s="36">
        <v>34742</v>
      </c>
      <c r="D114" s="15">
        <f t="shared" si="0"/>
        <v>109136</v>
      </c>
      <c r="H114" s="10"/>
    </row>
    <row r="115" spans="1:8" ht="14.25" customHeight="1">
      <c r="A115" s="12">
        <f t="shared" si="1"/>
        <v>43943</v>
      </c>
      <c r="B115" s="35">
        <v>84618</v>
      </c>
      <c r="C115" s="36">
        <v>34895</v>
      </c>
      <c r="D115" s="15">
        <f t="shared" si="0"/>
        <v>119513</v>
      </c>
      <c r="H115" s="10"/>
    </row>
    <row r="116" spans="1:8" ht="14.25" customHeight="1">
      <c r="A116" s="12">
        <f t="shared" si="1"/>
        <v>43944</v>
      </c>
      <c r="B116" s="35">
        <v>84217</v>
      </c>
      <c r="C116" s="36">
        <v>31879</v>
      </c>
      <c r="D116" s="15">
        <f t="shared" si="0"/>
        <v>116096</v>
      </c>
      <c r="H116" s="10"/>
    </row>
    <row r="117" spans="1:8" ht="14.25" customHeight="1">
      <c r="A117" s="12">
        <f t="shared" si="1"/>
        <v>43945</v>
      </c>
      <c r="B117" s="35">
        <v>52480</v>
      </c>
      <c r="C117" s="36">
        <v>25999</v>
      </c>
      <c r="D117" s="15">
        <f t="shared" si="0"/>
        <v>78479</v>
      </c>
      <c r="H117" s="10"/>
    </row>
    <row r="118" spans="1:8" ht="14.25" customHeight="1">
      <c r="A118" s="16">
        <f t="shared" si="1"/>
        <v>43946</v>
      </c>
      <c r="B118" s="39">
        <v>38011</v>
      </c>
      <c r="C118" s="40">
        <v>20689</v>
      </c>
      <c r="D118" s="19">
        <f t="shared" si="0"/>
        <v>58700</v>
      </c>
      <c r="H118" s="10"/>
    </row>
    <row r="119" spans="1:8" ht="14.25" customHeight="1">
      <c r="A119" s="16">
        <f t="shared" si="1"/>
        <v>43947</v>
      </c>
      <c r="B119" s="39">
        <v>32485</v>
      </c>
      <c r="C119" s="40">
        <v>16323</v>
      </c>
      <c r="D119" s="19">
        <f t="shared" si="0"/>
        <v>48808</v>
      </c>
      <c r="H119" s="10"/>
    </row>
    <row r="120" spans="1:8" ht="14.25" customHeight="1">
      <c r="A120" s="12">
        <f t="shared" si="1"/>
        <v>43948</v>
      </c>
      <c r="B120" s="35">
        <v>63802</v>
      </c>
      <c r="C120" s="36">
        <v>31832</v>
      </c>
      <c r="D120" s="15">
        <f t="shared" si="0"/>
        <v>95634</v>
      </c>
      <c r="H120" s="10"/>
    </row>
    <row r="121" spans="1:8" ht="14.25" customHeight="1">
      <c r="A121" s="12">
        <f t="shared" si="1"/>
        <v>43949</v>
      </c>
      <c r="B121" s="35">
        <v>60754</v>
      </c>
      <c r="C121" s="36">
        <v>32544</v>
      </c>
      <c r="D121" s="15">
        <f t="shared" si="0"/>
        <v>93298</v>
      </c>
      <c r="H121" s="10"/>
    </row>
    <row r="122" spans="1:8" ht="14.25" customHeight="1">
      <c r="A122" s="55">
        <f t="shared" si="1"/>
        <v>43950</v>
      </c>
      <c r="B122" s="56">
        <v>62843</v>
      </c>
      <c r="C122" s="36">
        <v>32009</v>
      </c>
      <c r="D122" s="15">
        <f t="shared" si="0"/>
        <v>94852</v>
      </c>
      <c r="H122" s="10"/>
    </row>
    <row r="123" spans="1:8" ht="14.25" customHeight="1">
      <c r="A123" s="61">
        <f t="shared" si="1"/>
        <v>43951</v>
      </c>
      <c r="B123" s="63">
        <v>66262</v>
      </c>
      <c r="C123" s="22">
        <v>29667</v>
      </c>
      <c r="D123" s="23">
        <f t="shared" si="0"/>
        <v>95929</v>
      </c>
      <c r="E123" s="9">
        <f>SUM(D94:D123)</f>
        <v>2876648</v>
      </c>
      <c r="H123" s="10"/>
    </row>
    <row r="124" spans="1:8" ht="14.25" customHeight="1">
      <c r="A124" s="64">
        <f t="shared" si="1"/>
        <v>43952</v>
      </c>
      <c r="B124" s="41">
        <v>34332</v>
      </c>
      <c r="C124" s="42">
        <v>15815</v>
      </c>
      <c r="D124" s="43">
        <f t="shared" si="0"/>
        <v>50147</v>
      </c>
      <c r="H124" s="10"/>
    </row>
    <row r="125" spans="1:8" ht="14.25" customHeight="1">
      <c r="A125" s="65">
        <f t="shared" si="1"/>
        <v>43953</v>
      </c>
      <c r="B125" s="17">
        <v>43409</v>
      </c>
      <c r="C125" s="18">
        <v>19741</v>
      </c>
      <c r="D125" s="19">
        <f t="shared" si="0"/>
        <v>63150</v>
      </c>
      <c r="H125" s="10"/>
    </row>
    <row r="126" spans="1:8" ht="14.25" customHeight="1">
      <c r="A126" s="65">
        <f t="shared" si="1"/>
        <v>43954</v>
      </c>
      <c r="B126" s="39">
        <v>37210</v>
      </c>
      <c r="C126" s="40">
        <v>13735</v>
      </c>
      <c r="D126" s="19">
        <f t="shared" si="0"/>
        <v>50945</v>
      </c>
      <c r="H126" s="10"/>
    </row>
    <row r="127" spans="1:8" ht="14.25" customHeight="1">
      <c r="A127" s="55">
        <f t="shared" si="1"/>
        <v>43955</v>
      </c>
      <c r="B127" s="35">
        <v>69275</v>
      </c>
      <c r="C127" s="36">
        <v>29406</v>
      </c>
      <c r="D127" s="15">
        <f t="shared" si="0"/>
        <v>98681</v>
      </c>
      <c r="H127" s="10"/>
    </row>
    <row r="128" spans="1:8" ht="14.25" customHeight="1">
      <c r="A128" s="55">
        <f t="shared" si="1"/>
        <v>43956</v>
      </c>
      <c r="B128" s="35">
        <v>66404</v>
      </c>
      <c r="C128" s="36">
        <v>32126</v>
      </c>
      <c r="D128" s="15">
        <f t="shared" si="0"/>
        <v>98530</v>
      </c>
      <c r="H128" s="10"/>
    </row>
    <row r="129" spans="1:8" ht="14.25" customHeight="1">
      <c r="A129" s="55">
        <f t="shared" si="1"/>
        <v>43957</v>
      </c>
      <c r="B129" s="35">
        <v>68464</v>
      </c>
      <c r="C129" s="36">
        <v>30322</v>
      </c>
      <c r="D129" s="15">
        <f t="shared" si="0"/>
        <v>98786</v>
      </c>
      <c r="H129" s="10"/>
    </row>
    <row r="130" spans="1:8" ht="14.25" customHeight="1">
      <c r="A130" s="66">
        <f t="shared" si="1"/>
        <v>43958</v>
      </c>
      <c r="B130" s="37">
        <v>40558</v>
      </c>
      <c r="C130" s="38">
        <v>19202</v>
      </c>
      <c r="D130" s="27">
        <f t="shared" si="0"/>
        <v>59760</v>
      </c>
      <c r="H130" s="10"/>
    </row>
    <row r="131" spans="1:8" ht="14.25" customHeight="1">
      <c r="A131" s="55">
        <f t="shared" si="1"/>
        <v>43959</v>
      </c>
      <c r="B131" s="35">
        <v>67323</v>
      </c>
      <c r="C131" s="36">
        <v>30014</v>
      </c>
      <c r="D131" s="15">
        <f t="shared" si="0"/>
        <v>97337</v>
      </c>
      <c r="H131" s="10"/>
    </row>
    <row r="132" spans="1:8" ht="14.25" customHeight="1">
      <c r="A132" s="65">
        <f t="shared" si="1"/>
        <v>43960</v>
      </c>
      <c r="B132" s="39">
        <v>50101</v>
      </c>
      <c r="C132" s="40">
        <v>22200</v>
      </c>
      <c r="D132" s="19">
        <f t="shared" si="0"/>
        <v>72301</v>
      </c>
      <c r="H132" s="10"/>
    </row>
    <row r="133" spans="1:8" ht="14.25" customHeight="1">
      <c r="A133" s="65">
        <f t="shared" si="1"/>
        <v>43961</v>
      </c>
      <c r="B133" s="39">
        <v>39997</v>
      </c>
      <c r="C133" s="40">
        <v>14868</v>
      </c>
      <c r="D133" s="19">
        <f t="shared" si="0"/>
        <v>54865</v>
      </c>
      <c r="H133" s="10"/>
    </row>
    <row r="134" spans="1:8" ht="14.25" customHeight="1">
      <c r="A134" s="55">
        <f t="shared" si="1"/>
        <v>43962</v>
      </c>
      <c r="B134" s="35">
        <v>74313</v>
      </c>
      <c r="C134" s="36">
        <v>32492</v>
      </c>
      <c r="D134" s="15">
        <f t="shared" si="0"/>
        <v>106805</v>
      </c>
      <c r="H134" s="10"/>
    </row>
    <row r="135" spans="1:8" ht="14.25" customHeight="1">
      <c r="A135" s="55">
        <f t="shared" si="1"/>
        <v>43963</v>
      </c>
      <c r="B135" s="35">
        <v>70896</v>
      </c>
      <c r="C135" s="36">
        <v>32225</v>
      </c>
      <c r="D135" s="15">
        <f t="shared" si="0"/>
        <v>103121</v>
      </c>
      <c r="H135" s="10"/>
    </row>
    <row r="136" spans="1:8" ht="14.25" customHeight="1">
      <c r="A136" s="55">
        <f t="shared" si="1"/>
        <v>43964</v>
      </c>
      <c r="B136" s="35">
        <v>73036</v>
      </c>
      <c r="C136" s="36">
        <v>32516</v>
      </c>
      <c r="D136" s="15">
        <f t="shared" si="0"/>
        <v>105552</v>
      </c>
      <c r="H136" s="10"/>
    </row>
    <row r="137" spans="1:8" ht="14.25" customHeight="1">
      <c r="A137" s="55">
        <f t="shared" si="1"/>
        <v>43965</v>
      </c>
      <c r="B137" s="35">
        <v>73673</v>
      </c>
      <c r="C137" s="36">
        <v>32282</v>
      </c>
      <c r="D137" s="15">
        <f t="shared" si="0"/>
        <v>105955</v>
      </c>
      <c r="H137" s="10"/>
    </row>
    <row r="138" spans="1:8" ht="14.25" customHeight="1">
      <c r="A138" s="55">
        <f t="shared" si="1"/>
        <v>43966</v>
      </c>
      <c r="B138" s="35">
        <v>76315</v>
      </c>
      <c r="C138" s="36">
        <v>31031</v>
      </c>
      <c r="D138" s="15">
        <f t="shared" si="0"/>
        <v>107346</v>
      </c>
      <c r="H138" s="10"/>
    </row>
    <row r="139" spans="1:8" ht="14.25" customHeight="1">
      <c r="A139" s="65">
        <f t="shared" si="1"/>
        <v>43967</v>
      </c>
      <c r="B139" s="39">
        <v>61758</v>
      </c>
      <c r="C139" s="40">
        <v>22344</v>
      </c>
      <c r="D139" s="19">
        <f t="shared" si="0"/>
        <v>84102</v>
      </c>
      <c r="H139" s="10"/>
    </row>
    <row r="140" spans="1:8" ht="14.25" customHeight="1">
      <c r="A140" s="65">
        <f t="shared" si="1"/>
        <v>43968</v>
      </c>
      <c r="B140" s="39">
        <v>50734</v>
      </c>
      <c r="C140" s="40">
        <v>14573</v>
      </c>
      <c r="D140" s="19">
        <f t="shared" si="0"/>
        <v>65307</v>
      </c>
      <c r="H140" s="10"/>
    </row>
    <row r="141" spans="1:8" ht="14.25" customHeight="1">
      <c r="A141" s="55">
        <f t="shared" si="1"/>
        <v>43969</v>
      </c>
      <c r="B141" s="35">
        <v>82531</v>
      </c>
      <c r="C141" s="36">
        <v>28641</v>
      </c>
      <c r="D141" s="15">
        <f t="shared" si="0"/>
        <v>111172</v>
      </c>
      <c r="H141" s="10"/>
    </row>
    <row r="142" spans="1:8" ht="14.25" customHeight="1">
      <c r="A142" s="55">
        <f t="shared" si="1"/>
        <v>43970</v>
      </c>
      <c r="B142" s="35">
        <v>82385</v>
      </c>
      <c r="C142" s="36">
        <v>29410</v>
      </c>
      <c r="D142" s="15">
        <f t="shared" si="0"/>
        <v>111795</v>
      </c>
      <c r="H142" s="10"/>
    </row>
    <row r="143" spans="1:8" ht="14.25" customHeight="1">
      <c r="A143" s="55">
        <f t="shared" si="1"/>
        <v>43971</v>
      </c>
      <c r="B143" s="35">
        <v>89385</v>
      </c>
      <c r="C143" s="36">
        <v>23813</v>
      </c>
      <c r="D143" s="15">
        <f t="shared" si="0"/>
        <v>113198</v>
      </c>
      <c r="H143" s="10"/>
    </row>
    <row r="144" spans="1:8" ht="14.25" customHeight="1">
      <c r="A144" s="66">
        <f t="shared" si="1"/>
        <v>43972</v>
      </c>
      <c r="B144" s="37">
        <v>61064</v>
      </c>
      <c r="C144" s="38">
        <v>13275</v>
      </c>
      <c r="D144" s="27">
        <f t="shared" si="0"/>
        <v>74339</v>
      </c>
      <c r="H144" s="10"/>
    </row>
    <row r="145" spans="1:8" ht="14.25" customHeight="1">
      <c r="A145" s="66">
        <f t="shared" si="1"/>
        <v>43973</v>
      </c>
      <c r="B145" s="37">
        <v>61777</v>
      </c>
      <c r="C145" s="38">
        <v>9158</v>
      </c>
      <c r="D145" s="27">
        <f t="shared" si="0"/>
        <v>70935</v>
      </c>
      <c r="H145" s="10"/>
    </row>
    <row r="146" spans="1:8" ht="14.25" customHeight="1">
      <c r="A146" s="65">
        <f t="shared" si="1"/>
        <v>43974</v>
      </c>
      <c r="B146" s="39">
        <v>43062</v>
      </c>
      <c r="C146" s="40">
        <v>3054</v>
      </c>
      <c r="D146" s="19">
        <f t="shared" si="0"/>
        <v>46116</v>
      </c>
      <c r="H146" s="10"/>
    </row>
    <row r="147" spans="1:8" ht="14.25" customHeight="1">
      <c r="A147" s="65">
        <f t="shared" si="1"/>
        <v>43975</v>
      </c>
      <c r="B147" s="39">
        <v>50988</v>
      </c>
      <c r="C147" s="40">
        <v>982</v>
      </c>
      <c r="D147" s="19">
        <f t="shared" si="0"/>
        <v>51970</v>
      </c>
      <c r="H147" s="10"/>
    </row>
    <row r="148" spans="1:8" ht="14.25" customHeight="1">
      <c r="A148" s="55">
        <f t="shared" si="1"/>
        <v>43976</v>
      </c>
      <c r="B148" s="35">
        <v>61394</v>
      </c>
      <c r="C148" s="36">
        <v>2264</v>
      </c>
      <c r="D148" s="15">
        <f t="shared" si="0"/>
        <v>63658</v>
      </c>
      <c r="H148" s="10"/>
    </row>
    <row r="149" spans="1:8" ht="14.25" customHeight="1">
      <c r="A149" s="55">
        <f t="shared" si="1"/>
        <v>43977</v>
      </c>
      <c r="B149" s="35">
        <v>63543</v>
      </c>
      <c r="C149" s="36">
        <v>8887</v>
      </c>
      <c r="D149" s="15">
        <f t="shared" si="0"/>
        <v>72430</v>
      </c>
      <c r="H149" s="10"/>
    </row>
    <row r="150" spans="1:8" ht="14.25" customHeight="1">
      <c r="A150" s="55">
        <f t="shared" si="1"/>
        <v>43978</v>
      </c>
      <c r="B150" s="35">
        <v>65226</v>
      </c>
      <c r="C150" s="36">
        <v>16952</v>
      </c>
      <c r="D150" s="15">
        <f t="shared" si="0"/>
        <v>82178</v>
      </c>
      <c r="H150" s="10"/>
    </row>
    <row r="151" spans="1:8" ht="14.25" customHeight="1">
      <c r="A151" s="55">
        <f t="shared" si="1"/>
        <v>43979</v>
      </c>
      <c r="B151" s="35">
        <v>66495</v>
      </c>
      <c r="C151" s="36">
        <v>21254</v>
      </c>
      <c r="D151" s="15">
        <f t="shared" si="0"/>
        <v>87749</v>
      </c>
      <c r="H151" s="10"/>
    </row>
    <row r="152" spans="1:8" ht="14.25" customHeight="1">
      <c r="A152" s="55">
        <f t="shared" si="1"/>
        <v>43980</v>
      </c>
      <c r="B152" s="35">
        <v>67902</v>
      </c>
      <c r="C152" s="36">
        <v>22964</v>
      </c>
      <c r="D152" s="15">
        <f t="shared" si="0"/>
        <v>90866</v>
      </c>
      <c r="H152" s="10"/>
    </row>
    <row r="153" spans="1:8" ht="14.25" customHeight="1">
      <c r="A153" s="65">
        <f t="shared" si="1"/>
        <v>43981</v>
      </c>
      <c r="B153" s="39">
        <v>60946</v>
      </c>
      <c r="C153" s="40">
        <v>18655</v>
      </c>
      <c r="D153" s="19">
        <f t="shared" si="0"/>
        <v>79601</v>
      </c>
      <c r="H153" s="10"/>
    </row>
    <row r="154" spans="1:8" ht="14.25" customHeight="1">
      <c r="A154" s="67">
        <f t="shared" si="1"/>
        <v>43982</v>
      </c>
      <c r="B154" s="48">
        <v>52410</v>
      </c>
      <c r="C154" s="49">
        <v>11117</v>
      </c>
      <c r="D154" s="33">
        <f t="shared" si="0"/>
        <v>63527</v>
      </c>
      <c r="E154" s="9">
        <f>SUM(D124:D154)</f>
        <v>2542224</v>
      </c>
      <c r="H154" s="10"/>
    </row>
    <row r="155" spans="1:8" ht="14.25" customHeight="1">
      <c r="A155" s="64">
        <f t="shared" si="1"/>
        <v>43983</v>
      </c>
      <c r="B155" s="41">
        <v>56238</v>
      </c>
      <c r="C155" s="42">
        <v>14363</v>
      </c>
      <c r="D155" s="43">
        <f t="shared" si="0"/>
        <v>70601</v>
      </c>
      <c r="H155" s="10"/>
    </row>
    <row r="156" spans="1:8" ht="14.25" customHeight="1">
      <c r="A156" s="55">
        <f t="shared" si="1"/>
        <v>43984</v>
      </c>
      <c r="B156" s="13">
        <v>78936</v>
      </c>
      <c r="C156" s="14">
        <v>27679</v>
      </c>
      <c r="D156" s="15">
        <f t="shared" si="0"/>
        <v>106615</v>
      </c>
      <c r="H156" s="10"/>
    </row>
    <row r="157" spans="1:8" ht="14.25" customHeight="1">
      <c r="A157" s="55">
        <f t="shared" si="1"/>
        <v>43985</v>
      </c>
      <c r="B157" s="35">
        <v>78561</v>
      </c>
      <c r="C157" s="36">
        <v>31649</v>
      </c>
      <c r="D157" s="15">
        <f t="shared" si="0"/>
        <v>110210</v>
      </c>
      <c r="H157" s="10"/>
    </row>
    <row r="158" spans="1:8" ht="14.25" customHeight="1">
      <c r="A158" s="55">
        <f t="shared" si="1"/>
        <v>43986</v>
      </c>
      <c r="B158" s="35">
        <v>78942</v>
      </c>
      <c r="C158" s="36">
        <v>33111</v>
      </c>
      <c r="D158" s="15">
        <f t="shared" si="0"/>
        <v>112053</v>
      </c>
      <c r="H158" s="10"/>
    </row>
    <row r="159" spans="1:8" ht="14.25" customHeight="1">
      <c r="A159" s="55">
        <f t="shared" si="1"/>
        <v>43987</v>
      </c>
      <c r="B159" s="35">
        <v>83031</v>
      </c>
      <c r="C159" s="36">
        <v>31886</v>
      </c>
      <c r="D159" s="15">
        <f t="shared" si="0"/>
        <v>114917</v>
      </c>
      <c r="H159" s="10"/>
    </row>
    <row r="160" spans="1:8" ht="14.25" customHeight="1">
      <c r="A160" s="65">
        <f t="shared" si="1"/>
        <v>43988</v>
      </c>
      <c r="B160" s="39">
        <v>73523</v>
      </c>
      <c r="C160" s="40">
        <v>23182</v>
      </c>
      <c r="D160" s="19">
        <f t="shared" si="0"/>
        <v>96705</v>
      </c>
      <c r="H160" s="10"/>
    </row>
    <row r="161" spans="1:8" ht="14.25" customHeight="1">
      <c r="A161" s="65">
        <f t="shared" si="1"/>
        <v>43989</v>
      </c>
      <c r="B161" s="39">
        <v>66895</v>
      </c>
      <c r="C161" s="40">
        <v>15620</v>
      </c>
      <c r="D161" s="19">
        <f t="shared" si="0"/>
        <v>82515</v>
      </c>
      <c r="H161" s="10"/>
    </row>
    <row r="162" spans="1:8" ht="14.25" customHeight="1">
      <c r="A162" s="55">
        <f t="shared" si="1"/>
        <v>43990</v>
      </c>
      <c r="B162" s="35">
        <v>88583</v>
      </c>
      <c r="C162" s="36">
        <v>32781</v>
      </c>
      <c r="D162" s="15">
        <f t="shared" si="0"/>
        <v>121364</v>
      </c>
      <c r="H162" s="10"/>
    </row>
    <row r="163" spans="1:8" ht="14.25" customHeight="1">
      <c r="A163" s="55">
        <f t="shared" si="1"/>
        <v>43991</v>
      </c>
      <c r="B163" s="35">
        <v>88657</v>
      </c>
      <c r="C163" s="36">
        <v>35374</v>
      </c>
      <c r="D163" s="15">
        <f t="shared" si="0"/>
        <v>124031</v>
      </c>
      <c r="H163" s="10"/>
    </row>
    <row r="164" spans="1:8" ht="14.25" customHeight="1">
      <c r="A164" s="55">
        <f t="shared" si="1"/>
        <v>43992</v>
      </c>
      <c r="B164" s="35">
        <v>90523</v>
      </c>
      <c r="C164" s="36">
        <v>35631</v>
      </c>
      <c r="D164" s="15">
        <f t="shared" si="0"/>
        <v>126154</v>
      </c>
      <c r="H164" s="10"/>
    </row>
    <row r="165" spans="1:8" ht="14.25" customHeight="1">
      <c r="A165" s="55">
        <f t="shared" si="1"/>
        <v>43993</v>
      </c>
      <c r="B165" s="35">
        <v>90020</v>
      </c>
      <c r="C165" s="36">
        <v>34871</v>
      </c>
      <c r="D165" s="15">
        <f t="shared" si="0"/>
        <v>124891</v>
      </c>
      <c r="H165" s="10"/>
    </row>
    <row r="166" spans="1:8" ht="14.25" customHeight="1">
      <c r="A166" s="55">
        <f t="shared" si="1"/>
        <v>43994</v>
      </c>
      <c r="B166" s="35">
        <v>93598</v>
      </c>
      <c r="C166" s="36">
        <v>32780</v>
      </c>
      <c r="D166" s="15">
        <f t="shared" si="0"/>
        <v>126378</v>
      </c>
      <c r="H166" s="10"/>
    </row>
    <row r="167" spans="1:8" ht="14.25" customHeight="1">
      <c r="A167" s="65">
        <f t="shared" si="1"/>
        <v>43995</v>
      </c>
      <c r="B167" s="39">
        <v>85100</v>
      </c>
      <c r="C167" s="40">
        <v>23965</v>
      </c>
      <c r="D167" s="19">
        <f t="shared" si="0"/>
        <v>109065</v>
      </c>
      <c r="H167" s="10"/>
    </row>
    <row r="168" spans="1:8" ht="14.25" customHeight="1">
      <c r="A168" s="65">
        <f t="shared" si="1"/>
        <v>43996</v>
      </c>
      <c r="B168" s="39">
        <v>82148</v>
      </c>
      <c r="C168" s="40">
        <v>16042</v>
      </c>
      <c r="D168" s="19">
        <f t="shared" si="0"/>
        <v>98190</v>
      </c>
      <c r="H168" s="10"/>
    </row>
    <row r="169" spans="1:8" ht="14.25" customHeight="1">
      <c r="A169" s="55">
        <f t="shared" si="1"/>
        <v>43997</v>
      </c>
      <c r="B169" s="35">
        <v>95232</v>
      </c>
      <c r="C169" s="36">
        <v>33916</v>
      </c>
      <c r="D169" s="15">
        <f t="shared" si="0"/>
        <v>129148</v>
      </c>
      <c r="H169" s="10"/>
    </row>
    <row r="170" spans="1:8" ht="14.25" customHeight="1">
      <c r="A170" s="55">
        <f t="shared" si="1"/>
        <v>43998</v>
      </c>
      <c r="B170" s="35">
        <v>93025</v>
      </c>
      <c r="C170" s="36">
        <v>34961</v>
      </c>
      <c r="D170" s="15">
        <f t="shared" si="0"/>
        <v>127986</v>
      </c>
      <c r="H170" s="10"/>
    </row>
    <row r="171" spans="1:8" ht="14.25" customHeight="1">
      <c r="A171" s="55">
        <f t="shared" si="1"/>
        <v>43999</v>
      </c>
      <c r="B171" s="35">
        <v>95301</v>
      </c>
      <c r="C171" s="36">
        <v>37112</v>
      </c>
      <c r="D171" s="15">
        <f t="shared" si="0"/>
        <v>132413</v>
      </c>
      <c r="H171" s="10"/>
    </row>
    <row r="172" spans="1:8" ht="14.25" customHeight="1">
      <c r="A172" s="55">
        <f t="shared" si="1"/>
        <v>44000</v>
      </c>
      <c r="B172" s="35">
        <v>93785</v>
      </c>
      <c r="C172" s="36">
        <v>35872</v>
      </c>
      <c r="D172" s="15">
        <f t="shared" si="0"/>
        <v>129657</v>
      </c>
      <c r="H172" s="10"/>
    </row>
    <row r="173" spans="1:8" ht="14.25" customHeight="1">
      <c r="A173" s="55">
        <f t="shared" si="1"/>
        <v>44001</v>
      </c>
      <c r="B173" s="35">
        <v>96790</v>
      </c>
      <c r="C173" s="36">
        <v>34180</v>
      </c>
      <c r="D173" s="15">
        <f t="shared" si="0"/>
        <v>130970</v>
      </c>
      <c r="H173" s="10"/>
    </row>
    <row r="174" spans="1:8" ht="14.25" customHeight="1">
      <c r="A174" s="65">
        <f t="shared" si="1"/>
        <v>44002</v>
      </c>
      <c r="B174" s="39">
        <v>90809</v>
      </c>
      <c r="C174" s="40">
        <v>25297</v>
      </c>
      <c r="D174" s="19">
        <f t="shared" si="0"/>
        <v>116106</v>
      </c>
      <c r="H174" s="10"/>
    </row>
    <row r="175" spans="1:8" ht="14.25" customHeight="1">
      <c r="A175" s="65">
        <f t="shared" si="1"/>
        <v>44003</v>
      </c>
      <c r="B175" s="39">
        <v>83899</v>
      </c>
      <c r="C175" s="40">
        <v>16073</v>
      </c>
      <c r="D175" s="19">
        <f t="shared" si="0"/>
        <v>99972</v>
      </c>
      <c r="H175" s="10"/>
    </row>
    <row r="176" spans="1:8" ht="14.25" customHeight="1">
      <c r="A176" s="55">
        <f t="shared" si="1"/>
        <v>44004</v>
      </c>
      <c r="B176" s="35">
        <v>99886</v>
      </c>
      <c r="C176" s="36">
        <v>34126</v>
      </c>
      <c r="D176" s="15">
        <f t="shared" si="0"/>
        <v>134012</v>
      </c>
      <c r="H176" s="10"/>
    </row>
    <row r="177" spans="1:8" ht="14.25" customHeight="1">
      <c r="A177" s="55">
        <f t="shared" si="1"/>
        <v>44005</v>
      </c>
      <c r="B177" s="35">
        <v>94428</v>
      </c>
      <c r="C177" s="36">
        <v>35856</v>
      </c>
      <c r="D177" s="15">
        <f t="shared" si="0"/>
        <v>130284</v>
      </c>
      <c r="H177" s="10"/>
    </row>
    <row r="178" spans="1:8" ht="14.25" customHeight="1">
      <c r="A178" s="55">
        <f t="shared" si="1"/>
        <v>44006</v>
      </c>
      <c r="B178" s="35">
        <v>96743</v>
      </c>
      <c r="C178" s="36">
        <v>36565</v>
      </c>
      <c r="D178" s="15">
        <f t="shared" si="0"/>
        <v>133308</v>
      </c>
      <c r="H178" s="10"/>
    </row>
    <row r="179" spans="1:8" ht="14.25" customHeight="1">
      <c r="A179" s="55">
        <f t="shared" si="1"/>
        <v>44007</v>
      </c>
      <c r="B179" s="35">
        <v>96311</v>
      </c>
      <c r="C179" s="36">
        <v>36425</v>
      </c>
      <c r="D179" s="15">
        <f t="shared" si="0"/>
        <v>132736</v>
      </c>
      <c r="H179" s="10"/>
    </row>
    <row r="180" spans="1:8" ht="14.25" customHeight="1">
      <c r="A180" s="55">
        <f t="shared" si="1"/>
        <v>44008</v>
      </c>
      <c r="B180" s="35">
        <v>100905</v>
      </c>
      <c r="C180" s="36">
        <v>34413</v>
      </c>
      <c r="D180" s="15">
        <f t="shared" si="0"/>
        <v>135318</v>
      </c>
      <c r="H180" s="10"/>
    </row>
    <row r="181" spans="1:8" ht="14.25" customHeight="1">
      <c r="A181" s="65">
        <f t="shared" si="1"/>
        <v>44009</v>
      </c>
      <c r="B181" s="39">
        <v>97320</v>
      </c>
      <c r="C181" s="40">
        <v>23867</v>
      </c>
      <c r="D181" s="19">
        <f t="shared" si="0"/>
        <v>121187</v>
      </c>
      <c r="H181" s="10"/>
    </row>
    <row r="182" spans="1:8" ht="14.25" customHeight="1">
      <c r="A182" s="65">
        <f t="shared" si="1"/>
        <v>44010</v>
      </c>
      <c r="B182" s="39">
        <v>96002</v>
      </c>
      <c r="C182" s="40">
        <v>17196</v>
      </c>
      <c r="D182" s="19">
        <f t="shared" si="0"/>
        <v>113198</v>
      </c>
      <c r="H182" s="10"/>
    </row>
    <row r="183" spans="1:8" ht="14.25" customHeight="1">
      <c r="A183" s="55">
        <f t="shared" si="1"/>
        <v>44011</v>
      </c>
      <c r="B183" s="35">
        <v>100816</v>
      </c>
      <c r="C183" s="36">
        <v>34446</v>
      </c>
      <c r="D183" s="15">
        <f t="shared" si="0"/>
        <v>135262</v>
      </c>
      <c r="H183" s="10"/>
    </row>
    <row r="184" spans="1:8" ht="14.25" customHeight="1">
      <c r="A184" s="68">
        <f t="shared" si="1"/>
        <v>44012</v>
      </c>
      <c r="B184" s="21">
        <v>99821</v>
      </c>
      <c r="C184" s="22">
        <v>35162</v>
      </c>
      <c r="D184" s="23">
        <f t="shared" si="0"/>
        <v>134983</v>
      </c>
      <c r="E184" s="9">
        <f>SUM(D155:D184)</f>
        <v>3560229</v>
      </c>
    </row>
    <row r="185" spans="1:8" ht="14.25" customHeight="1">
      <c r="A185" s="69">
        <f t="shared" si="1"/>
        <v>44013</v>
      </c>
      <c r="B185" s="34">
        <v>101694</v>
      </c>
      <c r="C185" s="50">
        <v>35518</v>
      </c>
      <c r="D185" s="25">
        <f t="shared" si="0"/>
        <v>137212</v>
      </c>
    </row>
    <row r="186" spans="1:8" ht="14.25" customHeight="1">
      <c r="A186" s="55">
        <f t="shared" si="1"/>
        <v>44014</v>
      </c>
      <c r="B186" s="13">
        <v>103789</v>
      </c>
      <c r="C186" s="14">
        <v>34912</v>
      </c>
      <c r="D186" s="15">
        <f t="shared" si="0"/>
        <v>138701</v>
      </c>
    </row>
    <row r="187" spans="1:8" ht="14.25" customHeight="1">
      <c r="A187" s="55">
        <f t="shared" si="1"/>
        <v>44015</v>
      </c>
      <c r="B187" s="35">
        <v>100824</v>
      </c>
      <c r="C187" s="36">
        <v>34248</v>
      </c>
      <c r="D187" s="15">
        <f t="shared" si="0"/>
        <v>135072</v>
      </c>
      <c r="E187" s="60"/>
    </row>
    <row r="188" spans="1:8" ht="14.25" customHeight="1">
      <c r="A188" s="65">
        <f t="shared" si="1"/>
        <v>44016</v>
      </c>
      <c r="B188" s="39">
        <v>104655</v>
      </c>
      <c r="C188" s="40">
        <v>25370</v>
      </c>
      <c r="D188" s="19">
        <f t="shared" si="0"/>
        <v>130025</v>
      </c>
    </row>
    <row r="189" spans="1:8" ht="14.25" customHeight="1">
      <c r="A189" s="65">
        <f t="shared" si="1"/>
        <v>44017</v>
      </c>
      <c r="B189" s="39">
        <v>105184</v>
      </c>
      <c r="C189" s="40">
        <v>16875</v>
      </c>
      <c r="D189" s="19">
        <f t="shared" si="0"/>
        <v>122059</v>
      </c>
    </row>
    <row r="190" spans="1:8" ht="14.25" customHeight="1">
      <c r="A190" s="55">
        <f t="shared" si="1"/>
        <v>44018</v>
      </c>
      <c r="B190" s="35">
        <v>104977</v>
      </c>
      <c r="C190" s="36">
        <v>35031</v>
      </c>
      <c r="D190" s="15">
        <f t="shared" si="0"/>
        <v>140008</v>
      </c>
    </row>
    <row r="191" spans="1:8" ht="14.25" customHeight="1">
      <c r="A191" s="55">
        <f t="shared" si="1"/>
        <v>44019</v>
      </c>
      <c r="B191" s="35">
        <v>101190</v>
      </c>
      <c r="C191" s="36">
        <v>38253</v>
      </c>
      <c r="D191" s="15">
        <f t="shared" si="0"/>
        <v>139443</v>
      </c>
    </row>
    <row r="192" spans="1:8" ht="14.25" customHeight="1">
      <c r="A192" s="55">
        <f t="shared" si="1"/>
        <v>44020</v>
      </c>
      <c r="B192" s="35">
        <v>103425</v>
      </c>
      <c r="C192" s="36">
        <v>37630</v>
      </c>
      <c r="D192" s="15">
        <f t="shared" si="0"/>
        <v>141055</v>
      </c>
    </row>
    <row r="193" spans="1:4" ht="14.25" customHeight="1">
      <c r="A193" s="55">
        <f t="shared" si="1"/>
        <v>44021</v>
      </c>
      <c r="B193" s="35">
        <v>103370</v>
      </c>
      <c r="C193" s="36">
        <v>38105</v>
      </c>
      <c r="D193" s="15">
        <f t="shared" si="0"/>
        <v>141475</v>
      </c>
    </row>
    <row r="194" spans="1:4" ht="14.25" customHeight="1">
      <c r="A194" s="55">
        <f t="shared" si="1"/>
        <v>44022</v>
      </c>
      <c r="B194" s="35">
        <v>105888</v>
      </c>
      <c r="C194" s="36">
        <v>37403</v>
      </c>
      <c r="D194" s="15">
        <f t="shared" si="0"/>
        <v>143291</v>
      </c>
    </row>
    <row r="195" spans="1:4" ht="14.25" customHeight="1">
      <c r="A195" s="65">
        <f t="shared" si="1"/>
        <v>44023</v>
      </c>
      <c r="B195" s="39">
        <v>104026</v>
      </c>
      <c r="C195" s="40">
        <v>26803</v>
      </c>
      <c r="D195" s="19">
        <f t="shared" si="0"/>
        <v>130829</v>
      </c>
    </row>
    <row r="196" spans="1:4" ht="14.25" customHeight="1">
      <c r="A196" s="65">
        <f t="shared" si="1"/>
        <v>44024</v>
      </c>
      <c r="B196" s="39">
        <v>102772</v>
      </c>
      <c r="C196" s="40">
        <v>17512</v>
      </c>
      <c r="D196" s="19">
        <f t="shared" si="0"/>
        <v>120284</v>
      </c>
    </row>
    <row r="197" spans="1:4" ht="14.25" customHeight="1">
      <c r="A197" s="55">
        <f t="shared" si="1"/>
        <v>44025</v>
      </c>
      <c r="B197" s="35">
        <v>102761</v>
      </c>
      <c r="C197" s="36">
        <v>36585</v>
      </c>
      <c r="D197" s="15">
        <f t="shared" si="0"/>
        <v>139346</v>
      </c>
    </row>
    <row r="198" spans="1:4" ht="14.25" customHeight="1">
      <c r="A198" s="55">
        <f t="shared" si="1"/>
        <v>44026</v>
      </c>
      <c r="B198" s="35">
        <v>98508</v>
      </c>
      <c r="C198" s="36">
        <v>37865</v>
      </c>
      <c r="D198" s="15">
        <f t="shared" si="0"/>
        <v>136373</v>
      </c>
    </row>
    <row r="199" spans="1:4" ht="14.25" customHeight="1">
      <c r="A199" s="55">
        <f t="shared" si="1"/>
        <v>44027</v>
      </c>
      <c r="B199" s="35">
        <v>100837</v>
      </c>
      <c r="C199" s="36">
        <v>38050</v>
      </c>
      <c r="D199" s="15">
        <f t="shared" si="0"/>
        <v>138887</v>
      </c>
    </row>
    <row r="200" spans="1:4" ht="14.25" customHeight="1">
      <c r="A200" s="55">
        <f t="shared" si="1"/>
        <v>44028</v>
      </c>
      <c r="B200" s="35">
        <v>100382</v>
      </c>
      <c r="C200" s="36">
        <v>38578</v>
      </c>
      <c r="D200" s="15">
        <f t="shared" si="0"/>
        <v>138960</v>
      </c>
    </row>
    <row r="201" spans="1:4" ht="14.25" customHeight="1">
      <c r="A201" s="55">
        <f t="shared" si="1"/>
        <v>44029</v>
      </c>
      <c r="B201" s="35">
        <v>102081</v>
      </c>
      <c r="C201" s="36">
        <v>36644</v>
      </c>
      <c r="D201" s="15">
        <f t="shared" si="0"/>
        <v>138725</v>
      </c>
    </row>
    <row r="202" spans="1:4" ht="14.25" customHeight="1">
      <c r="A202" s="65">
        <f t="shared" si="1"/>
        <v>44030</v>
      </c>
      <c r="B202" s="39">
        <v>98826</v>
      </c>
      <c r="C202" s="40">
        <v>26992</v>
      </c>
      <c r="D202" s="19">
        <f t="shared" si="0"/>
        <v>125818</v>
      </c>
    </row>
    <row r="203" spans="1:4" ht="14.25" customHeight="1">
      <c r="A203" s="65">
        <f t="shared" si="1"/>
        <v>44031</v>
      </c>
      <c r="B203" s="39">
        <v>93070</v>
      </c>
      <c r="C203" s="40">
        <v>18282</v>
      </c>
      <c r="D203" s="19">
        <f t="shared" si="0"/>
        <v>111352</v>
      </c>
    </row>
    <row r="204" spans="1:4" ht="14.25" customHeight="1">
      <c r="A204" s="55">
        <f t="shared" si="1"/>
        <v>44032</v>
      </c>
      <c r="B204" s="35">
        <v>101052</v>
      </c>
      <c r="C204" s="36">
        <v>37050</v>
      </c>
      <c r="D204" s="15">
        <f t="shared" si="0"/>
        <v>138102</v>
      </c>
    </row>
    <row r="205" spans="1:4" ht="14.25" customHeight="1">
      <c r="A205" s="55">
        <f t="shared" si="1"/>
        <v>44033</v>
      </c>
      <c r="B205" s="35">
        <v>97489</v>
      </c>
      <c r="C205" s="36">
        <v>38864</v>
      </c>
      <c r="D205" s="15">
        <f t="shared" si="0"/>
        <v>136353</v>
      </c>
    </row>
    <row r="206" spans="1:4" ht="14.25" customHeight="1">
      <c r="A206" s="55">
        <f t="shared" si="1"/>
        <v>44034</v>
      </c>
      <c r="B206" s="35">
        <v>100186</v>
      </c>
      <c r="C206" s="36">
        <v>40100</v>
      </c>
      <c r="D206" s="15">
        <f t="shared" si="0"/>
        <v>140286</v>
      </c>
    </row>
    <row r="207" spans="1:4" ht="14.25" customHeight="1">
      <c r="A207" s="55">
        <f t="shared" si="1"/>
        <v>44035</v>
      </c>
      <c r="B207" s="35">
        <v>100196</v>
      </c>
      <c r="C207" s="36">
        <v>38427</v>
      </c>
      <c r="D207" s="15">
        <f t="shared" si="0"/>
        <v>138623</v>
      </c>
    </row>
    <row r="208" spans="1:4" ht="14.25" customHeight="1">
      <c r="A208" s="55">
        <f t="shared" si="1"/>
        <v>44036</v>
      </c>
      <c r="B208" s="35">
        <v>104395</v>
      </c>
      <c r="C208" s="36">
        <v>37397</v>
      </c>
      <c r="D208" s="15">
        <f t="shared" si="0"/>
        <v>141792</v>
      </c>
    </row>
    <row r="209" spans="1:6" ht="14.25" customHeight="1">
      <c r="A209" s="65">
        <f t="shared" si="1"/>
        <v>44037</v>
      </c>
      <c r="B209" s="39">
        <v>100444</v>
      </c>
      <c r="C209" s="40">
        <v>27886</v>
      </c>
      <c r="D209" s="19">
        <f t="shared" si="0"/>
        <v>128330</v>
      </c>
    </row>
    <row r="210" spans="1:6" ht="14.25" customHeight="1">
      <c r="A210" s="65">
        <f t="shared" si="1"/>
        <v>44038</v>
      </c>
      <c r="B210" s="39">
        <v>94315</v>
      </c>
      <c r="C210" s="40">
        <v>19370</v>
      </c>
      <c r="D210" s="19">
        <f t="shared" si="0"/>
        <v>113685</v>
      </c>
    </row>
    <row r="211" spans="1:6" ht="14.25" customHeight="1">
      <c r="A211" s="55">
        <f t="shared" si="1"/>
        <v>44039</v>
      </c>
      <c r="B211" s="35">
        <v>104782</v>
      </c>
      <c r="C211" s="36">
        <v>38741</v>
      </c>
      <c r="D211" s="15">
        <f t="shared" si="0"/>
        <v>143523</v>
      </c>
    </row>
    <row r="212" spans="1:6" ht="14.25" customHeight="1">
      <c r="A212" s="55">
        <f t="shared" si="1"/>
        <v>44040</v>
      </c>
      <c r="B212" s="35">
        <v>107180</v>
      </c>
      <c r="C212" s="36">
        <v>39833</v>
      </c>
      <c r="D212" s="15">
        <f t="shared" si="0"/>
        <v>147013</v>
      </c>
    </row>
    <row r="213" spans="1:6" ht="14.25" customHeight="1">
      <c r="A213" s="55">
        <f t="shared" si="1"/>
        <v>44041</v>
      </c>
      <c r="B213" s="35">
        <v>115016</v>
      </c>
      <c r="C213" s="36">
        <v>41113</v>
      </c>
      <c r="D213" s="15">
        <f t="shared" si="0"/>
        <v>156129</v>
      </c>
    </row>
    <row r="214" spans="1:6" ht="14.25" customHeight="1">
      <c r="A214" s="55">
        <f t="shared" si="1"/>
        <v>44042</v>
      </c>
      <c r="B214" s="35">
        <v>127758</v>
      </c>
      <c r="C214" s="36">
        <v>30199</v>
      </c>
      <c r="D214" s="15">
        <f t="shared" si="0"/>
        <v>157957</v>
      </c>
    </row>
    <row r="215" spans="1:6" ht="14.25" customHeight="1">
      <c r="A215" s="70">
        <f t="shared" si="1"/>
        <v>44043</v>
      </c>
      <c r="B215" s="71">
        <v>84323</v>
      </c>
      <c r="C215" s="72">
        <v>8814</v>
      </c>
      <c r="D215" s="73">
        <f t="shared" si="0"/>
        <v>93137</v>
      </c>
      <c r="E215" s="9">
        <f>SUM(D185:D215)</f>
        <v>4183845</v>
      </c>
      <c r="F215" s="74"/>
    </row>
    <row r="216" spans="1:6" ht="14.25" customHeight="1">
      <c r="A216" s="75">
        <f t="shared" si="1"/>
        <v>44044</v>
      </c>
      <c r="B216" s="45">
        <v>102531</v>
      </c>
      <c r="C216" s="46">
        <v>17165</v>
      </c>
      <c r="D216" s="47">
        <f t="shared" si="0"/>
        <v>119696</v>
      </c>
      <c r="F216" s="9"/>
    </row>
    <row r="217" spans="1:6" ht="14.25" customHeight="1">
      <c r="A217" s="65">
        <f t="shared" si="1"/>
        <v>44045</v>
      </c>
      <c r="B217" s="17">
        <v>127526</v>
      </c>
      <c r="C217" s="18">
        <v>15464</v>
      </c>
      <c r="D217" s="19">
        <f t="shared" si="0"/>
        <v>142990</v>
      </c>
      <c r="F217" s="9"/>
    </row>
    <row r="218" spans="1:6" ht="14.25" customHeight="1">
      <c r="A218" s="55">
        <f t="shared" si="1"/>
        <v>44046</v>
      </c>
      <c r="B218" s="35">
        <v>113043</v>
      </c>
      <c r="C218" s="36">
        <v>36940</v>
      </c>
      <c r="D218" s="15">
        <f t="shared" si="0"/>
        <v>149983</v>
      </c>
      <c r="F218" s="9"/>
    </row>
    <row r="219" spans="1:6" ht="14.25" customHeight="1">
      <c r="A219" s="55">
        <f t="shared" si="1"/>
        <v>44047</v>
      </c>
      <c r="B219" s="35">
        <v>105779</v>
      </c>
      <c r="C219" s="36">
        <v>39703</v>
      </c>
      <c r="D219" s="15">
        <f t="shared" si="0"/>
        <v>145482</v>
      </c>
      <c r="E219" s="60"/>
      <c r="F219" s="9"/>
    </row>
    <row r="220" spans="1:6" ht="14.25" customHeight="1">
      <c r="A220" s="55">
        <f t="shared" si="1"/>
        <v>44048</v>
      </c>
      <c r="B220" s="35">
        <v>109313</v>
      </c>
      <c r="C220" s="36">
        <v>40551</v>
      </c>
      <c r="D220" s="15">
        <f t="shared" si="0"/>
        <v>149864</v>
      </c>
      <c r="F220" s="9"/>
    </row>
    <row r="221" spans="1:6" ht="14.25" customHeight="1">
      <c r="A221" s="55">
        <f t="shared" si="1"/>
        <v>44049</v>
      </c>
      <c r="B221" s="35">
        <v>109516</v>
      </c>
      <c r="C221" s="36">
        <v>40075</v>
      </c>
      <c r="D221" s="15">
        <f t="shared" si="0"/>
        <v>149591</v>
      </c>
      <c r="F221" s="9"/>
    </row>
    <row r="222" spans="1:6" ht="14.25" customHeight="1">
      <c r="A222" s="55">
        <f t="shared" si="1"/>
        <v>44050</v>
      </c>
      <c r="B222" s="35">
        <v>114269</v>
      </c>
      <c r="C222" s="36">
        <v>37840</v>
      </c>
      <c r="D222" s="15">
        <f t="shared" si="0"/>
        <v>152109</v>
      </c>
      <c r="F222" s="9"/>
    </row>
    <row r="223" spans="1:6" ht="14.25" customHeight="1">
      <c r="A223" s="65">
        <f t="shared" si="1"/>
        <v>44051</v>
      </c>
      <c r="B223" s="39">
        <v>117519</v>
      </c>
      <c r="C223" s="40">
        <v>27453</v>
      </c>
      <c r="D223" s="19">
        <f t="shared" si="0"/>
        <v>144972</v>
      </c>
      <c r="F223" s="9"/>
    </row>
    <row r="224" spans="1:6" ht="14.25" customHeight="1">
      <c r="A224" s="65">
        <f t="shared" si="1"/>
        <v>44052</v>
      </c>
      <c r="B224" s="39">
        <v>113209</v>
      </c>
      <c r="C224" s="40">
        <v>20440</v>
      </c>
      <c r="D224" s="19">
        <f t="shared" si="0"/>
        <v>133649</v>
      </c>
      <c r="F224" s="9"/>
    </row>
    <row r="225" spans="1:6" ht="14.25" customHeight="1">
      <c r="A225" s="55">
        <f t="shared" si="1"/>
        <v>44053</v>
      </c>
      <c r="B225" s="35">
        <v>109592</v>
      </c>
      <c r="C225" s="36">
        <v>40327</v>
      </c>
      <c r="D225" s="15">
        <f t="shared" si="0"/>
        <v>149919</v>
      </c>
      <c r="F225" s="9"/>
    </row>
    <row r="226" spans="1:6" ht="14.25" customHeight="1">
      <c r="A226" s="55">
        <f t="shared" si="1"/>
        <v>44054</v>
      </c>
      <c r="B226" s="35">
        <v>104839</v>
      </c>
      <c r="C226" s="36">
        <v>40475</v>
      </c>
      <c r="D226" s="15">
        <f t="shared" si="0"/>
        <v>145314</v>
      </c>
      <c r="F226" s="9"/>
    </row>
    <row r="227" spans="1:6" ht="14.25" customHeight="1">
      <c r="A227" s="55">
        <f t="shared" si="1"/>
        <v>44055</v>
      </c>
      <c r="B227" s="35">
        <v>108425</v>
      </c>
      <c r="C227" s="36">
        <v>41259</v>
      </c>
      <c r="D227" s="15">
        <f t="shared" si="0"/>
        <v>149684</v>
      </c>
      <c r="F227" s="9"/>
    </row>
    <row r="228" spans="1:6" ht="14.25" customHeight="1">
      <c r="A228" s="55">
        <f t="shared" si="1"/>
        <v>44056</v>
      </c>
      <c r="B228" s="35">
        <v>106197</v>
      </c>
      <c r="C228" s="36">
        <v>40415</v>
      </c>
      <c r="D228" s="15">
        <f t="shared" si="0"/>
        <v>146612</v>
      </c>
      <c r="F228" s="9"/>
    </row>
    <row r="229" spans="1:6" ht="14.25" customHeight="1">
      <c r="A229" s="55">
        <f t="shared" si="1"/>
        <v>44057</v>
      </c>
      <c r="B229" s="35">
        <v>115668</v>
      </c>
      <c r="C229" s="36">
        <v>39379</v>
      </c>
      <c r="D229" s="15">
        <f t="shared" si="0"/>
        <v>155047</v>
      </c>
      <c r="F229" s="9"/>
    </row>
    <row r="230" spans="1:6" ht="14.25" customHeight="1">
      <c r="A230" s="65">
        <f t="shared" si="1"/>
        <v>44058</v>
      </c>
      <c r="B230" s="39">
        <v>117785</v>
      </c>
      <c r="C230" s="40">
        <v>30445</v>
      </c>
      <c r="D230" s="19">
        <f t="shared" si="0"/>
        <v>148230</v>
      </c>
      <c r="F230" s="9"/>
    </row>
    <row r="231" spans="1:6" ht="14.25" customHeight="1">
      <c r="A231" s="65">
        <f t="shared" si="1"/>
        <v>44059</v>
      </c>
      <c r="B231" s="39">
        <v>101810</v>
      </c>
      <c r="C231" s="40">
        <v>14600</v>
      </c>
      <c r="D231" s="19">
        <f t="shared" si="0"/>
        <v>116410</v>
      </c>
      <c r="F231" s="9"/>
    </row>
    <row r="232" spans="1:6" ht="14.25" customHeight="1">
      <c r="A232" s="66">
        <f t="shared" si="1"/>
        <v>44060</v>
      </c>
      <c r="B232" s="37">
        <v>94456</v>
      </c>
      <c r="C232" s="38">
        <v>14195</v>
      </c>
      <c r="D232" s="27">
        <f t="shared" si="0"/>
        <v>108651</v>
      </c>
      <c r="F232" s="9"/>
    </row>
    <row r="233" spans="1:6" ht="14.25" customHeight="1">
      <c r="A233" s="55">
        <f t="shared" si="1"/>
        <v>44061</v>
      </c>
      <c r="B233" s="35">
        <v>106256</v>
      </c>
      <c r="C233" s="36">
        <v>40166</v>
      </c>
      <c r="D233" s="15">
        <f t="shared" si="0"/>
        <v>146422</v>
      </c>
      <c r="F233" s="9"/>
    </row>
    <row r="234" spans="1:6" ht="14.25" customHeight="1">
      <c r="A234" s="55">
        <f t="shared" si="1"/>
        <v>44062</v>
      </c>
      <c r="B234" s="35">
        <v>114568</v>
      </c>
      <c r="C234" s="36">
        <v>40931</v>
      </c>
      <c r="D234" s="15">
        <f t="shared" si="0"/>
        <v>155499</v>
      </c>
      <c r="F234" s="9"/>
    </row>
    <row r="235" spans="1:6" ht="14.25" customHeight="1">
      <c r="A235" s="66">
        <f t="shared" si="1"/>
        <v>44063</v>
      </c>
      <c r="B235" s="37">
        <v>91981</v>
      </c>
      <c r="C235" s="38">
        <v>25452</v>
      </c>
      <c r="D235" s="27">
        <f t="shared" si="0"/>
        <v>117433</v>
      </c>
      <c r="F235" s="9"/>
    </row>
    <row r="236" spans="1:6" ht="14.25" customHeight="1">
      <c r="A236" s="66">
        <f t="shared" si="1"/>
        <v>44064</v>
      </c>
      <c r="B236" s="37">
        <v>96017</v>
      </c>
      <c r="C236" s="38">
        <v>37330</v>
      </c>
      <c r="D236" s="27">
        <f t="shared" si="0"/>
        <v>133347</v>
      </c>
      <c r="E236" s="60"/>
      <c r="F236" s="9"/>
    </row>
    <row r="237" spans="1:6" ht="14.25" customHeight="1">
      <c r="A237" s="65">
        <f t="shared" si="1"/>
        <v>44065</v>
      </c>
      <c r="B237" s="39">
        <v>103966</v>
      </c>
      <c r="C237" s="40">
        <v>29474</v>
      </c>
      <c r="D237" s="19">
        <f t="shared" si="0"/>
        <v>133440</v>
      </c>
      <c r="F237" s="9"/>
    </row>
    <row r="238" spans="1:6" ht="14.25" customHeight="1">
      <c r="A238" s="65">
        <f t="shared" si="1"/>
        <v>44066</v>
      </c>
      <c r="B238" s="39">
        <v>103331</v>
      </c>
      <c r="C238" s="40">
        <v>19475</v>
      </c>
      <c r="D238" s="19">
        <f t="shared" si="0"/>
        <v>122806</v>
      </c>
      <c r="F238" s="9"/>
    </row>
    <row r="239" spans="1:6" ht="14.25" customHeight="1">
      <c r="A239" s="55">
        <f t="shared" si="1"/>
        <v>44067</v>
      </c>
      <c r="B239" s="35">
        <v>105556</v>
      </c>
      <c r="C239" s="36">
        <v>41308</v>
      </c>
      <c r="D239" s="15">
        <f t="shared" si="0"/>
        <v>146864</v>
      </c>
      <c r="F239" s="9"/>
    </row>
    <row r="240" spans="1:6" ht="14.25" customHeight="1">
      <c r="A240" s="55">
        <f t="shared" si="1"/>
        <v>44068</v>
      </c>
      <c r="B240" s="35">
        <v>103274</v>
      </c>
      <c r="C240" s="36">
        <v>43325</v>
      </c>
      <c r="D240" s="15">
        <f t="shared" si="0"/>
        <v>146599</v>
      </c>
      <c r="F240" s="9"/>
    </row>
    <row r="241" spans="1:8" ht="14.25" customHeight="1">
      <c r="A241" s="55">
        <f t="shared" si="1"/>
        <v>44069</v>
      </c>
      <c r="B241" s="35">
        <v>104976</v>
      </c>
      <c r="C241" s="36">
        <v>43810</v>
      </c>
      <c r="D241" s="15">
        <f t="shared" si="0"/>
        <v>148786</v>
      </c>
      <c r="F241" s="9"/>
    </row>
    <row r="242" spans="1:8" ht="14.25" customHeight="1">
      <c r="A242" s="55">
        <f t="shared" si="1"/>
        <v>44070</v>
      </c>
      <c r="B242" s="35">
        <v>104190</v>
      </c>
      <c r="C242" s="36">
        <v>42687</v>
      </c>
      <c r="D242" s="15">
        <f t="shared" si="0"/>
        <v>146877</v>
      </c>
      <c r="F242" s="9"/>
    </row>
    <row r="243" spans="1:8" ht="14.25" customHeight="1">
      <c r="A243" s="55">
        <f t="shared" si="1"/>
        <v>44071</v>
      </c>
      <c r="B243" s="35">
        <v>107569</v>
      </c>
      <c r="C243" s="36">
        <v>41068</v>
      </c>
      <c r="D243" s="15">
        <f t="shared" si="0"/>
        <v>148637</v>
      </c>
      <c r="F243" s="9"/>
    </row>
    <row r="244" spans="1:8" ht="14.25" customHeight="1">
      <c r="A244" s="65">
        <f t="shared" si="1"/>
        <v>44072</v>
      </c>
      <c r="B244" s="39">
        <v>107290</v>
      </c>
      <c r="C244" s="40">
        <v>31194</v>
      </c>
      <c r="D244" s="19">
        <f t="shared" si="0"/>
        <v>138484</v>
      </c>
      <c r="F244" s="9"/>
    </row>
    <row r="245" spans="1:8" ht="14.25" customHeight="1">
      <c r="A245" s="65">
        <f t="shared" si="1"/>
        <v>44073</v>
      </c>
      <c r="B245" s="39">
        <v>105463</v>
      </c>
      <c r="C245" s="40">
        <v>20970</v>
      </c>
      <c r="D245" s="19">
        <f t="shared" si="0"/>
        <v>126433</v>
      </c>
      <c r="F245" s="9"/>
    </row>
    <row r="246" spans="1:8" ht="14.25" customHeight="1">
      <c r="A246" s="68">
        <f t="shared" si="1"/>
        <v>44074</v>
      </c>
      <c r="B246" s="21">
        <v>105826</v>
      </c>
      <c r="C246" s="22">
        <v>39960</v>
      </c>
      <c r="D246" s="23">
        <f t="shared" si="0"/>
        <v>145786</v>
      </c>
      <c r="E246" s="9">
        <f>SUM(D216:D246)</f>
        <v>4365616</v>
      </c>
      <c r="F246" s="9"/>
      <c r="H246" s="9"/>
    </row>
    <row r="247" spans="1:8" ht="14.25" customHeight="1">
      <c r="A247" s="69">
        <f t="shared" si="1"/>
        <v>44075</v>
      </c>
      <c r="B247" s="34">
        <v>101167</v>
      </c>
      <c r="C247" s="50">
        <v>42299</v>
      </c>
      <c r="D247" s="25">
        <f t="shared" si="0"/>
        <v>143466</v>
      </c>
      <c r="F247" s="9"/>
      <c r="G247" s="9"/>
    </row>
    <row r="248" spans="1:8" ht="14.25" customHeight="1">
      <c r="A248" s="55">
        <f t="shared" si="1"/>
        <v>44076</v>
      </c>
      <c r="B248" s="13">
        <v>103647</v>
      </c>
      <c r="C248" s="14">
        <v>42420</v>
      </c>
      <c r="D248" s="15">
        <f t="shared" si="0"/>
        <v>146067</v>
      </c>
      <c r="F248" s="9"/>
      <c r="G248" s="9"/>
    </row>
    <row r="249" spans="1:8" ht="14.25" customHeight="1">
      <c r="A249" s="55">
        <f t="shared" si="1"/>
        <v>44077</v>
      </c>
      <c r="B249" s="35">
        <v>104751</v>
      </c>
      <c r="C249" s="36">
        <v>40738</v>
      </c>
      <c r="D249" s="15">
        <f t="shared" si="0"/>
        <v>145489</v>
      </c>
      <c r="F249" s="9"/>
      <c r="G249" s="9"/>
    </row>
    <row r="250" spans="1:8" ht="14.25" customHeight="1">
      <c r="A250" s="55">
        <f t="shared" si="1"/>
        <v>44078</v>
      </c>
      <c r="B250" s="35">
        <v>107575</v>
      </c>
      <c r="C250" s="36">
        <v>40020</v>
      </c>
      <c r="D250" s="15">
        <f t="shared" si="0"/>
        <v>147595</v>
      </c>
      <c r="F250" s="9"/>
      <c r="G250" s="9"/>
    </row>
    <row r="251" spans="1:8" ht="14.25" customHeight="1">
      <c r="A251" s="65">
        <f t="shared" si="1"/>
        <v>44079</v>
      </c>
      <c r="B251" s="39">
        <v>110633</v>
      </c>
      <c r="C251" s="40">
        <v>28647</v>
      </c>
      <c r="D251" s="19">
        <f t="shared" si="0"/>
        <v>139280</v>
      </c>
      <c r="F251" s="9"/>
      <c r="G251" s="9"/>
    </row>
    <row r="252" spans="1:8" ht="14.25" customHeight="1">
      <c r="A252" s="65">
        <f t="shared" si="1"/>
        <v>44080</v>
      </c>
      <c r="B252" s="39">
        <v>109585</v>
      </c>
      <c r="C252" s="40">
        <v>20147</v>
      </c>
      <c r="D252" s="19">
        <f t="shared" si="0"/>
        <v>129732</v>
      </c>
      <c r="F252" s="9"/>
      <c r="G252" s="9"/>
    </row>
    <row r="253" spans="1:8" ht="14.25" customHeight="1">
      <c r="A253" s="55">
        <f t="shared" si="1"/>
        <v>44081</v>
      </c>
      <c r="B253" s="35">
        <v>105236</v>
      </c>
      <c r="C253" s="36">
        <v>39883</v>
      </c>
      <c r="D253" s="15">
        <f t="shared" si="0"/>
        <v>145119</v>
      </c>
      <c r="F253" s="9"/>
      <c r="G253" s="9"/>
    </row>
    <row r="254" spans="1:8" ht="14.25" customHeight="1">
      <c r="A254" s="55">
        <f t="shared" si="1"/>
        <v>44082</v>
      </c>
      <c r="B254" s="35">
        <v>101633</v>
      </c>
      <c r="C254" s="36">
        <v>40847</v>
      </c>
      <c r="D254" s="15">
        <f t="shared" si="0"/>
        <v>142480</v>
      </c>
      <c r="F254" s="9"/>
      <c r="G254" s="9"/>
    </row>
    <row r="255" spans="1:8" ht="14.25" customHeight="1">
      <c r="A255" s="55">
        <f t="shared" si="1"/>
        <v>44083</v>
      </c>
      <c r="B255" s="35">
        <v>104083</v>
      </c>
      <c r="C255" s="36">
        <v>42110</v>
      </c>
      <c r="D255" s="15">
        <f t="shared" si="0"/>
        <v>146193</v>
      </c>
      <c r="F255" s="9"/>
      <c r="G255" s="9"/>
    </row>
    <row r="256" spans="1:8" ht="14.25" customHeight="1">
      <c r="A256" s="55">
        <f t="shared" si="1"/>
        <v>44084</v>
      </c>
      <c r="B256" s="35">
        <v>101006</v>
      </c>
      <c r="C256" s="36">
        <v>42225</v>
      </c>
      <c r="D256" s="15">
        <f t="shared" si="0"/>
        <v>143231</v>
      </c>
      <c r="F256" s="9"/>
      <c r="G256" s="9"/>
    </row>
    <row r="257" spans="1:7" ht="14.25" customHeight="1">
      <c r="A257" s="55">
        <f t="shared" si="1"/>
        <v>44085</v>
      </c>
      <c r="B257" s="35">
        <v>105784</v>
      </c>
      <c r="C257" s="36">
        <v>41380</v>
      </c>
      <c r="D257" s="15">
        <f t="shared" si="0"/>
        <v>147164</v>
      </c>
      <c r="F257" s="9"/>
      <c r="G257" s="9"/>
    </row>
    <row r="258" spans="1:7" ht="14.25" customHeight="1">
      <c r="A258" s="65">
        <f t="shared" si="1"/>
        <v>44086</v>
      </c>
      <c r="B258" s="39">
        <v>103240</v>
      </c>
      <c r="C258" s="40">
        <v>29686</v>
      </c>
      <c r="D258" s="19">
        <f t="shared" si="0"/>
        <v>132926</v>
      </c>
      <c r="F258" s="9"/>
      <c r="G258" s="9"/>
    </row>
    <row r="259" spans="1:7" ht="14.25" customHeight="1">
      <c r="A259" s="65">
        <f t="shared" si="1"/>
        <v>44087</v>
      </c>
      <c r="B259" s="39">
        <v>97613</v>
      </c>
      <c r="C259" s="40">
        <v>20087</v>
      </c>
      <c r="D259" s="19">
        <f t="shared" si="0"/>
        <v>117700</v>
      </c>
      <c r="F259" s="9"/>
      <c r="G259" s="9"/>
    </row>
    <row r="260" spans="1:7" ht="14.25" customHeight="1">
      <c r="A260" s="55">
        <f t="shared" si="1"/>
        <v>44088</v>
      </c>
      <c r="B260" s="35">
        <v>93181</v>
      </c>
      <c r="C260" s="36">
        <v>39892</v>
      </c>
      <c r="D260" s="15">
        <f t="shared" si="0"/>
        <v>133073</v>
      </c>
      <c r="F260" s="9"/>
      <c r="G260" s="9"/>
    </row>
    <row r="261" spans="1:7" ht="14.25" customHeight="1">
      <c r="A261" s="55">
        <f t="shared" si="1"/>
        <v>44089</v>
      </c>
      <c r="B261" s="35">
        <v>92563</v>
      </c>
      <c r="C261" s="36">
        <v>42064</v>
      </c>
      <c r="D261" s="15">
        <f t="shared" si="0"/>
        <v>134627</v>
      </c>
      <c r="F261" s="9"/>
      <c r="G261" s="9"/>
    </row>
    <row r="262" spans="1:7" ht="14.25" customHeight="1">
      <c r="A262" s="55">
        <f t="shared" si="1"/>
        <v>44090</v>
      </c>
      <c r="B262" s="35">
        <v>94209</v>
      </c>
      <c r="C262" s="36">
        <v>41730</v>
      </c>
      <c r="D262" s="15">
        <f t="shared" si="0"/>
        <v>135939</v>
      </c>
      <c r="F262" s="9"/>
      <c r="G262" s="9"/>
    </row>
    <row r="263" spans="1:7" ht="14.25" customHeight="1">
      <c r="A263" s="55">
        <f t="shared" si="1"/>
        <v>44091</v>
      </c>
      <c r="B263" s="35">
        <v>94201</v>
      </c>
      <c r="C263" s="36">
        <v>42043</v>
      </c>
      <c r="D263" s="15">
        <f t="shared" si="0"/>
        <v>136244</v>
      </c>
      <c r="F263" s="9"/>
      <c r="G263" s="9"/>
    </row>
    <row r="264" spans="1:7" ht="14.25" customHeight="1">
      <c r="A264" s="55">
        <f t="shared" si="1"/>
        <v>44092</v>
      </c>
      <c r="B264" s="35">
        <v>97007</v>
      </c>
      <c r="C264" s="36">
        <v>40291</v>
      </c>
      <c r="D264" s="15">
        <f t="shared" si="0"/>
        <v>137298</v>
      </c>
      <c r="F264" s="9"/>
      <c r="G264" s="9"/>
    </row>
    <row r="265" spans="1:7" ht="14.25" customHeight="1">
      <c r="A265" s="65">
        <f t="shared" si="1"/>
        <v>44093</v>
      </c>
      <c r="B265" s="39">
        <v>87583</v>
      </c>
      <c r="C265" s="40">
        <v>29883</v>
      </c>
      <c r="D265" s="19">
        <f t="shared" si="0"/>
        <v>117466</v>
      </c>
      <c r="F265" s="9"/>
      <c r="G265" s="9"/>
    </row>
    <row r="266" spans="1:7" ht="14.25" customHeight="1">
      <c r="A266" s="65">
        <f t="shared" si="1"/>
        <v>44094</v>
      </c>
      <c r="B266" s="39">
        <v>77114</v>
      </c>
      <c r="C266" s="40">
        <v>19039</v>
      </c>
      <c r="D266" s="19">
        <f t="shared" si="0"/>
        <v>96153</v>
      </c>
      <c r="F266" s="9"/>
      <c r="G266" s="9"/>
    </row>
    <row r="267" spans="1:7" ht="14.25" customHeight="1">
      <c r="A267" s="55">
        <f t="shared" si="1"/>
        <v>44095</v>
      </c>
      <c r="B267" s="35">
        <v>94832</v>
      </c>
      <c r="C267" s="36">
        <v>40079</v>
      </c>
      <c r="D267" s="15">
        <f t="shared" si="0"/>
        <v>134911</v>
      </c>
      <c r="F267" s="9"/>
      <c r="G267" s="9"/>
    </row>
    <row r="268" spans="1:7" ht="14.25" customHeight="1">
      <c r="A268" s="55">
        <f t="shared" si="1"/>
        <v>44096</v>
      </c>
      <c r="B268" s="35">
        <v>92250</v>
      </c>
      <c r="C268" s="36">
        <v>42487</v>
      </c>
      <c r="D268" s="15">
        <f t="shared" si="0"/>
        <v>134737</v>
      </c>
      <c r="F268" s="9"/>
      <c r="G268" s="9"/>
    </row>
    <row r="269" spans="1:7" ht="14.25" customHeight="1">
      <c r="A269" s="55">
        <f t="shared" si="1"/>
        <v>44097</v>
      </c>
      <c r="B269" s="35">
        <v>95115</v>
      </c>
      <c r="C269" s="36">
        <v>42272</v>
      </c>
      <c r="D269" s="15">
        <f t="shared" si="0"/>
        <v>137387</v>
      </c>
      <c r="F269" s="9"/>
      <c r="G269" s="9"/>
    </row>
    <row r="270" spans="1:7" ht="14.25" customHeight="1">
      <c r="A270" s="55">
        <f t="shared" si="1"/>
        <v>44098</v>
      </c>
      <c r="B270" s="35">
        <v>94655</v>
      </c>
      <c r="C270" s="36">
        <v>42002</v>
      </c>
      <c r="D270" s="15">
        <f t="shared" si="0"/>
        <v>136657</v>
      </c>
      <c r="F270" s="9"/>
      <c r="G270" s="9"/>
    </row>
    <row r="271" spans="1:7" ht="14.25" customHeight="1">
      <c r="A271" s="55">
        <f t="shared" si="1"/>
        <v>44099</v>
      </c>
      <c r="B271" s="35">
        <v>99384</v>
      </c>
      <c r="C271" s="36">
        <v>40244</v>
      </c>
      <c r="D271" s="15">
        <f t="shared" si="0"/>
        <v>139628</v>
      </c>
      <c r="F271" s="9"/>
      <c r="G271" s="9"/>
    </row>
    <row r="272" spans="1:7" ht="14.25" customHeight="1">
      <c r="A272" s="65">
        <f t="shared" si="1"/>
        <v>44100</v>
      </c>
      <c r="B272" s="39">
        <v>91657</v>
      </c>
      <c r="C272" s="40">
        <v>29640</v>
      </c>
      <c r="D272" s="19">
        <f t="shared" si="0"/>
        <v>121297</v>
      </c>
      <c r="F272" s="9"/>
      <c r="G272" s="9"/>
    </row>
    <row r="273" spans="1:8" ht="14.25" customHeight="1">
      <c r="A273" s="65">
        <f t="shared" si="1"/>
        <v>44101</v>
      </c>
      <c r="B273" s="39">
        <v>84660</v>
      </c>
      <c r="C273" s="40">
        <v>21005</v>
      </c>
      <c r="D273" s="19">
        <f t="shared" si="0"/>
        <v>105665</v>
      </c>
      <c r="F273" s="9"/>
      <c r="G273" s="9"/>
    </row>
    <row r="274" spans="1:8" ht="14.25" customHeight="1">
      <c r="A274" s="55">
        <f t="shared" si="1"/>
        <v>44102</v>
      </c>
      <c r="B274" s="35">
        <v>97873</v>
      </c>
      <c r="C274" s="36">
        <v>40505</v>
      </c>
      <c r="D274" s="15">
        <f t="shared" si="0"/>
        <v>138378</v>
      </c>
      <c r="F274" s="9"/>
      <c r="G274" s="9"/>
    </row>
    <row r="275" spans="1:8" ht="14.25" customHeight="1">
      <c r="A275" s="55">
        <f t="shared" si="1"/>
        <v>44103</v>
      </c>
      <c r="B275" s="35">
        <v>96530</v>
      </c>
      <c r="C275" s="36">
        <v>42341</v>
      </c>
      <c r="D275" s="15">
        <f t="shared" si="0"/>
        <v>138871</v>
      </c>
      <c r="F275" s="9"/>
      <c r="G275" s="9"/>
    </row>
    <row r="276" spans="1:8" ht="14.25" customHeight="1">
      <c r="A276" s="68">
        <f t="shared" si="1"/>
        <v>44104</v>
      </c>
      <c r="B276" s="21">
        <v>99549</v>
      </c>
      <c r="C276" s="22">
        <v>41799</v>
      </c>
      <c r="D276" s="23">
        <f t="shared" si="0"/>
        <v>141348</v>
      </c>
      <c r="E276" s="9">
        <f>SUM(D247:D276)</f>
        <v>4046121</v>
      </c>
      <c r="F276" s="9"/>
      <c r="G276" s="9"/>
      <c r="H276" s="9"/>
    </row>
    <row r="277" spans="1:8" ht="14.25" customHeight="1">
      <c r="A277" s="69">
        <f t="shared" si="1"/>
        <v>44105</v>
      </c>
      <c r="B277" s="34">
        <v>99186</v>
      </c>
      <c r="C277" s="50">
        <v>40848</v>
      </c>
      <c r="D277" s="25">
        <f t="shared" si="0"/>
        <v>140034</v>
      </c>
      <c r="F277" s="9"/>
      <c r="G277" s="9"/>
    </row>
    <row r="278" spans="1:8" ht="14.25" customHeight="1">
      <c r="A278" s="55">
        <f t="shared" si="1"/>
        <v>44106</v>
      </c>
      <c r="B278" s="13">
        <v>102682</v>
      </c>
      <c r="C278" s="14">
        <v>39371</v>
      </c>
      <c r="D278" s="15">
        <f t="shared" si="0"/>
        <v>142053</v>
      </c>
      <c r="F278" s="9"/>
      <c r="G278" s="9"/>
    </row>
    <row r="279" spans="1:8" ht="14.25" customHeight="1">
      <c r="A279" s="65">
        <f t="shared" si="1"/>
        <v>44107</v>
      </c>
      <c r="B279" s="39">
        <v>96835</v>
      </c>
      <c r="C279" s="40">
        <v>29430</v>
      </c>
      <c r="D279" s="19">
        <f t="shared" si="0"/>
        <v>126265</v>
      </c>
      <c r="F279" s="9"/>
      <c r="G279" s="9"/>
    </row>
    <row r="280" spans="1:8" ht="14.25" customHeight="1">
      <c r="A280" s="65">
        <f t="shared" si="1"/>
        <v>44108</v>
      </c>
      <c r="B280" s="39">
        <v>92875</v>
      </c>
      <c r="C280" s="40">
        <v>20333</v>
      </c>
      <c r="D280" s="19">
        <f t="shared" si="0"/>
        <v>113208</v>
      </c>
      <c r="F280" s="9"/>
      <c r="G280" s="9"/>
    </row>
    <row r="281" spans="1:8" ht="14.25" customHeight="1">
      <c r="A281" s="55">
        <f t="shared" si="1"/>
        <v>44109</v>
      </c>
      <c r="B281" s="35">
        <v>103899</v>
      </c>
      <c r="C281" s="36">
        <v>41578</v>
      </c>
      <c r="D281" s="15">
        <f t="shared" si="0"/>
        <v>145477</v>
      </c>
      <c r="F281" s="9"/>
      <c r="G281" s="9"/>
    </row>
    <row r="282" spans="1:8" ht="14.25" customHeight="1">
      <c r="A282" s="55">
        <f t="shared" si="1"/>
        <v>44110</v>
      </c>
      <c r="B282" s="35">
        <v>94756</v>
      </c>
      <c r="C282" s="36">
        <v>40702</v>
      </c>
      <c r="D282" s="15">
        <f t="shared" si="0"/>
        <v>135458</v>
      </c>
      <c r="F282" s="9"/>
      <c r="G282" s="9"/>
    </row>
    <row r="283" spans="1:8" ht="14.25" customHeight="1">
      <c r="A283" s="55">
        <f t="shared" si="1"/>
        <v>44111</v>
      </c>
      <c r="B283" s="35">
        <v>96497</v>
      </c>
      <c r="C283" s="36">
        <v>42017</v>
      </c>
      <c r="D283" s="15">
        <f t="shared" si="0"/>
        <v>138514</v>
      </c>
      <c r="F283" s="9"/>
      <c r="G283" s="9"/>
    </row>
    <row r="284" spans="1:8" ht="14.25" customHeight="1">
      <c r="A284" s="55">
        <f t="shared" si="1"/>
        <v>44112</v>
      </c>
      <c r="B284" s="35">
        <v>93718</v>
      </c>
      <c r="C284" s="36">
        <v>40827</v>
      </c>
      <c r="D284" s="15">
        <f t="shared" si="0"/>
        <v>134545</v>
      </c>
      <c r="F284" s="9"/>
      <c r="G284" s="9"/>
    </row>
    <row r="285" spans="1:8" ht="14.25" customHeight="1">
      <c r="A285" s="55">
        <f t="shared" si="1"/>
        <v>44113</v>
      </c>
      <c r="B285" s="35">
        <v>102606</v>
      </c>
      <c r="C285" s="36">
        <v>40669</v>
      </c>
      <c r="D285" s="15">
        <f t="shared" si="0"/>
        <v>143275</v>
      </c>
      <c r="F285" s="9"/>
      <c r="G285" s="9"/>
    </row>
    <row r="286" spans="1:8" ht="14.25" customHeight="1">
      <c r="A286" s="65">
        <f t="shared" si="1"/>
        <v>44114</v>
      </c>
      <c r="B286" s="39">
        <v>99903</v>
      </c>
      <c r="C286" s="40">
        <v>29515</v>
      </c>
      <c r="D286" s="19">
        <f t="shared" si="0"/>
        <v>129418</v>
      </c>
      <c r="F286" s="9"/>
      <c r="G286" s="9"/>
    </row>
    <row r="287" spans="1:8" ht="14.25" customHeight="1">
      <c r="A287" s="65">
        <f t="shared" si="1"/>
        <v>44115</v>
      </c>
      <c r="B287" s="39">
        <v>92514</v>
      </c>
      <c r="C287" s="40">
        <v>20262</v>
      </c>
      <c r="D287" s="19">
        <f t="shared" si="0"/>
        <v>112776</v>
      </c>
      <c r="F287" s="9"/>
      <c r="G287" s="9"/>
    </row>
    <row r="288" spans="1:8" ht="14.25" customHeight="1">
      <c r="A288" s="55">
        <f t="shared" si="1"/>
        <v>44116</v>
      </c>
      <c r="B288" s="35">
        <v>103386</v>
      </c>
      <c r="C288" s="36">
        <v>42204</v>
      </c>
      <c r="D288" s="15">
        <f t="shared" si="0"/>
        <v>145590</v>
      </c>
      <c r="F288" s="9"/>
      <c r="G288" s="9"/>
    </row>
    <row r="289" spans="1:7" ht="14.25" customHeight="1">
      <c r="A289" s="55">
        <f t="shared" si="1"/>
        <v>44117</v>
      </c>
      <c r="B289" s="35">
        <v>95281</v>
      </c>
      <c r="C289" s="36">
        <v>44246</v>
      </c>
      <c r="D289" s="15">
        <f t="shared" si="0"/>
        <v>139527</v>
      </c>
      <c r="F289" s="9"/>
      <c r="G289" s="9"/>
    </row>
    <row r="290" spans="1:7" ht="14.25" customHeight="1">
      <c r="A290" s="55">
        <f t="shared" si="1"/>
        <v>44118</v>
      </c>
      <c r="B290" s="35">
        <v>97772</v>
      </c>
      <c r="C290" s="36">
        <v>42619</v>
      </c>
      <c r="D290" s="15">
        <f t="shared" si="0"/>
        <v>140391</v>
      </c>
      <c r="F290" s="9"/>
      <c r="G290" s="9"/>
    </row>
    <row r="291" spans="1:7" ht="14.25" customHeight="1">
      <c r="A291" s="55">
        <f t="shared" si="1"/>
        <v>44119</v>
      </c>
      <c r="B291" s="35">
        <v>103173</v>
      </c>
      <c r="C291" s="36">
        <v>44617</v>
      </c>
      <c r="D291" s="15">
        <f t="shared" si="0"/>
        <v>147790</v>
      </c>
      <c r="F291" s="9"/>
      <c r="G291" s="9"/>
    </row>
    <row r="292" spans="1:7" ht="14.25" customHeight="1">
      <c r="A292" s="55">
        <f t="shared" si="1"/>
        <v>44120</v>
      </c>
      <c r="B292" s="35">
        <v>103637</v>
      </c>
      <c r="C292" s="36">
        <v>42125</v>
      </c>
      <c r="D292" s="15">
        <f t="shared" si="0"/>
        <v>145762</v>
      </c>
      <c r="F292" s="9"/>
      <c r="G292" s="9"/>
    </row>
    <row r="293" spans="1:7" ht="14.25" customHeight="1">
      <c r="A293" s="65">
        <f t="shared" si="1"/>
        <v>44121</v>
      </c>
      <c r="B293" s="39">
        <v>101647</v>
      </c>
      <c r="C293" s="40">
        <v>31430</v>
      </c>
      <c r="D293" s="19">
        <f t="shared" si="0"/>
        <v>133077</v>
      </c>
      <c r="F293" s="9"/>
      <c r="G293" s="9"/>
    </row>
    <row r="294" spans="1:7" ht="14.25" customHeight="1">
      <c r="A294" s="65">
        <f t="shared" si="1"/>
        <v>44122</v>
      </c>
      <c r="B294" s="39">
        <v>96823</v>
      </c>
      <c r="C294" s="40">
        <v>20932</v>
      </c>
      <c r="D294" s="19">
        <f t="shared" si="0"/>
        <v>117755</v>
      </c>
      <c r="F294" s="9"/>
      <c r="G294" s="9"/>
    </row>
    <row r="295" spans="1:7" ht="14.25" customHeight="1">
      <c r="A295" s="55">
        <f t="shared" si="1"/>
        <v>44123</v>
      </c>
      <c r="B295" s="35">
        <v>103959</v>
      </c>
      <c r="C295" s="36">
        <v>42898</v>
      </c>
      <c r="D295" s="15">
        <f t="shared" si="0"/>
        <v>146857</v>
      </c>
      <c r="F295" s="9"/>
      <c r="G295" s="9"/>
    </row>
    <row r="296" spans="1:7" ht="14.25" customHeight="1">
      <c r="A296" s="55">
        <f t="shared" si="1"/>
        <v>44124</v>
      </c>
      <c r="B296" s="35">
        <v>98758</v>
      </c>
      <c r="C296" s="36">
        <v>43858</v>
      </c>
      <c r="D296" s="15">
        <f t="shared" si="0"/>
        <v>142616</v>
      </c>
      <c r="F296" s="9"/>
      <c r="G296" s="9"/>
    </row>
    <row r="297" spans="1:7" ht="14.25" customHeight="1">
      <c r="A297" s="55">
        <f t="shared" si="1"/>
        <v>44125</v>
      </c>
      <c r="B297" s="35">
        <v>101479</v>
      </c>
      <c r="C297" s="36">
        <v>43544</v>
      </c>
      <c r="D297" s="15">
        <f t="shared" si="0"/>
        <v>145023</v>
      </c>
      <c r="F297" s="9"/>
      <c r="G297" s="9"/>
    </row>
    <row r="298" spans="1:7" ht="14.25" customHeight="1">
      <c r="A298" s="55">
        <f t="shared" si="1"/>
        <v>44126</v>
      </c>
      <c r="B298" s="35">
        <v>102837</v>
      </c>
      <c r="C298" s="36">
        <v>43531</v>
      </c>
      <c r="D298" s="15">
        <f t="shared" si="0"/>
        <v>146368</v>
      </c>
      <c r="F298" s="9"/>
      <c r="G298" s="9"/>
    </row>
    <row r="299" spans="1:7" ht="14.25" customHeight="1">
      <c r="A299" s="55">
        <f t="shared" si="1"/>
        <v>44127</v>
      </c>
      <c r="B299" s="35">
        <v>107018</v>
      </c>
      <c r="C299" s="36">
        <v>42576</v>
      </c>
      <c r="D299" s="15">
        <f t="shared" si="0"/>
        <v>149594</v>
      </c>
      <c r="F299" s="9"/>
      <c r="G299" s="9"/>
    </row>
    <row r="300" spans="1:7" ht="14.25" customHeight="1">
      <c r="A300" s="65">
        <f t="shared" si="1"/>
        <v>44128</v>
      </c>
      <c r="B300" s="39">
        <v>103194</v>
      </c>
      <c r="C300" s="40">
        <v>30906</v>
      </c>
      <c r="D300" s="19">
        <f t="shared" si="0"/>
        <v>134100</v>
      </c>
      <c r="F300" s="9"/>
      <c r="G300" s="9"/>
    </row>
    <row r="301" spans="1:7" ht="14.25" customHeight="1">
      <c r="A301" s="65">
        <f t="shared" si="1"/>
        <v>44129</v>
      </c>
      <c r="B301" s="39">
        <v>96600</v>
      </c>
      <c r="C301" s="40">
        <v>21614</v>
      </c>
      <c r="D301" s="19">
        <f t="shared" si="0"/>
        <v>118214</v>
      </c>
      <c r="F301" s="9"/>
      <c r="G301" s="9"/>
    </row>
    <row r="302" spans="1:7" ht="14.25" customHeight="1">
      <c r="A302" s="55">
        <f t="shared" si="1"/>
        <v>44130</v>
      </c>
      <c r="B302" s="35">
        <v>104994</v>
      </c>
      <c r="C302" s="36">
        <v>42365</v>
      </c>
      <c r="D302" s="15">
        <f t="shared" si="0"/>
        <v>147359</v>
      </c>
      <c r="F302" s="9"/>
      <c r="G302" s="9"/>
    </row>
    <row r="303" spans="1:7" ht="14.25" customHeight="1">
      <c r="A303" s="55">
        <f t="shared" si="1"/>
        <v>44131</v>
      </c>
      <c r="B303" s="35">
        <v>110743</v>
      </c>
      <c r="C303" s="36">
        <v>44471</v>
      </c>
      <c r="D303" s="15">
        <f t="shared" si="0"/>
        <v>155214</v>
      </c>
      <c r="F303" s="9"/>
      <c r="G303" s="9"/>
    </row>
    <row r="304" spans="1:7" ht="14.25" customHeight="1">
      <c r="A304" s="66">
        <f t="shared" si="1"/>
        <v>44132</v>
      </c>
      <c r="B304" s="37">
        <v>112594</v>
      </c>
      <c r="C304" s="38">
        <v>39696</v>
      </c>
      <c r="D304" s="27">
        <f t="shared" si="0"/>
        <v>152290</v>
      </c>
      <c r="F304" s="9"/>
      <c r="G304" s="9"/>
    </row>
    <row r="305" spans="1:8" ht="14.25" customHeight="1">
      <c r="A305" s="66">
        <f t="shared" si="1"/>
        <v>44133</v>
      </c>
      <c r="B305" s="37">
        <v>98666</v>
      </c>
      <c r="C305" s="38">
        <v>25759</v>
      </c>
      <c r="D305" s="27">
        <f t="shared" si="0"/>
        <v>124425</v>
      </c>
      <c r="F305" s="9"/>
      <c r="G305" s="9"/>
    </row>
    <row r="306" spans="1:8" ht="14.25" customHeight="1">
      <c r="A306" s="66">
        <f t="shared" si="1"/>
        <v>44134</v>
      </c>
      <c r="B306" s="37">
        <v>99342</v>
      </c>
      <c r="C306" s="38">
        <v>36739</v>
      </c>
      <c r="D306" s="27">
        <f t="shared" si="0"/>
        <v>136081</v>
      </c>
      <c r="F306" s="9"/>
      <c r="G306" s="9"/>
    </row>
    <row r="307" spans="1:8" ht="14.25" customHeight="1">
      <c r="A307" s="67">
        <f t="shared" si="1"/>
        <v>44135</v>
      </c>
      <c r="B307" s="48">
        <v>110040</v>
      </c>
      <c r="C307" s="49">
        <v>28103</v>
      </c>
      <c r="D307" s="33">
        <f t="shared" si="0"/>
        <v>138143</v>
      </c>
      <c r="E307" s="9">
        <f>SUM(D277:D307)</f>
        <v>4267199</v>
      </c>
      <c r="F307" s="9"/>
      <c r="G307" s="9"/>
      <c r="H307" s="9"/>
    </row>
    <row r="308" spans="1:8" ht="14.25" customHeight="1">
      <c r="A308" s="75">
        <f t="shared" si="1"/>
        <v>44136</v>
      </c>
      <c r="B308" s="45">
        <v>113490</v>
      </c>
      <c r="C308" s="46">
        <v>18106</v>
      </c>
      <c r="D308" s="47">
        <f t="shared" si="0"/>
        <v>131596</v>
      </c>
      <c r="F308" s="9"/>
      <c r="G308" s="9"/>
    </row>
    <row r="309" spans="1:8" ht="14.25" customHeight="1">
      <c r="A309" s="55">
        <f t="shared" si="1"/>
        <v>44137</v>
      </c>
      <c r="B309" s="13">
        <v>108879</v>
      </c>
      <c r="C309" s="14">
        <v>40822</v>
      </c>
      <c r="D309" s="15">
        <f t="shared" si="0"/>
        <v>149701</v>
      </c>
      <c r="F309" s="9"/>
      <c r="G309" s="9"/>
    </row>
    <row r="310" spans="1:8" ht="14.25" customHeight="1">
      <c r="A310" s="55">
        <f t="shared" si="1"/>
        <v>44138</v>
      </c>
      <c r="B310" s="35">
        <v>105450</v>
      </c>
      <c r="C310" s="36">
        <v>42767</v>
      </c>
      <c r="D310" s="15">
        <f t="shared" si="0"/>
        <v>148217</v>
      </c>
      <c r="F310" s="9"/>
      <c r="G310" s="9"/>
    </row>
    <row r="311" spans="1:8" ht="14.25" customHeight="1">
      <c r="A311" s="55">
        <f t="shared" si="1"/>
        <v>44139</v>
      </c>
      <c r="B311" s="35">
        <v>107787</v>
      </c>
      <c r="C311" s="36">
        <v>43485</v>
      </c>
      <c r="D311" s="15">
        <f t="shared" si="0"/>
        <v>151272</v>
      </c>
      <c r="F311" s="9"/>
      <c r="G311" s="9"/>
    </row>
    <row r="312" spans="1:8" ht="14.25" customHeight="1">
      <c r="A312" s="55">
        <f t="shared" si="1"/>
        <v>44140</v>
      </c>
      <c r="B312" s="35">
        <v>109378</v>
      </c>
      <c r="C312" s="36">
        <v>43024</v>
      </c>
      <c r="D312" s="15">
        <f t="shared" si="0"/>
        <v>152402</v>
      </c>
      <c r="F312" s="9"/>
      <c r="G312" s="9"/>
    </row>
    <row r="313" spans="1:8" ht="14.25" customHeight="1">
      <c r="A313" s="55">
        <f t="shared" si="1"/>
        <v>44141</v>
      </c>
      <c r="B313" s="35">
        <v>111152</v>
      </c>
      <c r="C313" s="36">
        <v>41650</v>
      </c>
      <c r="D313" s="15">
        <f t="shared" si="0"/>
        <v>152802</v>
      </c>
      <c r="F313" s="9"/>
      <c r="G313" s="9"/>
    </row>
    <row r="314" spans="1:8" ht="14.25" customHeight="1">
      <c r="A314" s="65">
        <f t="shared" si="1"/>
        <v>44142</v>
      </c>
      <c r="B314" s="39">
        <v>111236</v>
      </c>
      <c r="C314" s="40">
        <v>31155</v>
      </c>
      <c r="D314" s="19">
        <f t="shared" si="0"/>
        <v>142391</v>
      </c>
      <c r="F314" s="9"/>
      <c r="G314" s="9"/>
    </row>
    <row r="315" spans="1:8" ht="14.25" customHeight="1">
      <c r="A315" s="65">
        <f t="shared" si="1"/>
        <v>44143</v>
      </c>
      <c r="B315" s="39">
        <v>110212</v>
      </c>
      <c r="C315" s="40">
        <v>20736</v>
      </c>
      <c r="D315" s="19">
        <f t="shared" si="0"/>
        <v>130948</v>
      </c>
      <c r="F315" s="9"/>
      <c r="G315" s="9"/>
    </row>
    <row r="316" spans="1:8" ht="14.25" customHeight="1">
      <c r="A316" s="55">
        <f t="shared" si="1"/>
        <v>44144</v>
      </c>
      <c r="B316" s="35">
        <v>110945</v>
      </c>
      <c r="C316" s="36">
        <v>41841</v>
      </c>
      <c r="D316" s="15">
        <f t="shared" si="0"/>
        <v>152786</v>
      </c>
      <c r="F316" s="9"/>
      <c r="G316" s="9"/>
    </row>
    <row r="317" spans="1:8" ht="14.25" customHeight="1">
      <c r="A317" s="55">
        <f t="shared" si="1"/>
        <v>44145</v>
      </c>
      <c r="B317" s="35">
        <v>105013</v>
      </c>
      <c r="C317" s="36">
        <v>44173</v>
      </c>
      <c r="D317" s="15">
        <f t="shared" si="0"/>
        <v>149186</v>
      </c>
      <c r="F317" s="9"/>
      <c r="G317" s="9"/>
    </row>
    <row r="318" spans="1:8" ht="14.25" customHeight="1">
      <c r="A318" s="55">
        <f t="shared" si="1"/>
        <v>44146</v>
      </c>
      <c r="B318" s="35">
        <v>108184</v>
      </c>
      <c r="C318" s="36">
        <v>45144</v>
      </c>
      <c r="D318" s="15">
        <f t="shared" si="0"/>
        <v>153328</v>
      </c>
      <c r="F318" s="9"/>
      <c r="G318" s="9"/>
    </row>
    <row r="319" spans="1:8" ht="14.25" customHeight="1">
      <c r="A319" s="55">
        <f t="shared" si="1"/>
        <v>44147</v>
      </c>
      <c r="B319" s="35">
        <v>107145</v>
      </c>
      <c r="C319" s="36">
        <v>45068</v>
      </c>
      <c r="D319" s="15">
        <f t="shared" si="0"/>
        <v>152213</v>
      </c>
      <c r="F319" s="9"/>
      <c r="G319" s="9"/>
    </row>
    <row r="320" spans="1:8" ht="14.25" customHeight="1">
      <c r="A320" s="55">
        <f t="shared" si="1"/>
        <v>44148</v>
      </c>
      <c r="B320" s="35">
        <v>110415</v>
      </c>
      <c r="C320" s="36">
        <v>42371</v>
      </c>
      <c r="D320" s="15">
        <f t="shared" si="0"/>
        <v>152786</v>
      </c>
      <c r="F320" s="9"/>
      <c r="G320" s="9"/>
    </row>
    <row r="321" spans="1:7" ht="14.25" customHeight="1">
      <c r="A321" s="65">
        <f t="shared" si="1"/>
        <v>44149</v>
      </c>
      <c r="B321" s="39">
        <v>110155</v>
      </c>
      <c r="C321" s="40">
        <v>31478</v>
      </c>
      <c r="D321" s="19">
        <f t="shared" si="0"/>
        <v>141633</v>
      </c>
      <c r="F321" s="9"/>
      <c r="G321" s="9"/>
    </row>
    <row r="322" spans="1:7" ht="14.25" customHeight="1">
      <c r="A322" s="65">
        <f t="shared" si="1"/>
        <v>44150</v>
      </c>
      <c r="B322" s="39">
        <v>108796</v>
      </c>
      <c r="C322" s="40">
        <v>21171</v>
      </c>
      <c r="D322" s="19">
        <f t="shared" si="0"/>
        <v>129967</v>
      </c>
      <c r="F322" s="9"/>
      <c r="G322" s="9"/>
    </row>
    <row r="323" spans="1:7" ht="14.25" customHeight="1">
      <c r="A323" s="55">
        <f t="shared" si="1"/>
        <v>44151</v>
      </c>
      <c r="B323" s="35">
        <v>107389</v>
      </c>
      <c r="C323" s="36">
        <v>41313</v>
      </c>
      <c r="D323" s="15">
        <f t="shared" si="0"/>
        <v>148702</v>
      </c>
      <c r="F323" s="9"/>
      <c r="G323" s="9"/>
    </row>
    <row r="324" spans="1:7" ht="14.25" customHeight="1">
      <c r="A324" s="55">
        <f t="shared" si="1"/>
        <v>44152</v>
      </c>
      <c r="B324" s="35">
        <v>105387</v>
      </c>
      <c r="C324" s="36">
        <v>43449</v>
      </c>
      <c r="D324" s="15">
        <f t="shared" si="0"/>
        <v>148836</v>
      </c>
      <c r="F324" s="9"/>
      <c r="G324" s="9"/>
    </row>
    <row r="325" spans="1:7" ht="14.25" customHeight="1">
      <c r="A325" s="55">
        <f t="shared" si="1"/>
        <v>44153</v>
      </c>
      <c r="B325" s="35">
        <v>107221</v>
      </c>
      <c r="C325" s="36">
        <v>44167</v>
      </c>
      <c r="D325" s="15">
        <f t="shared" si="0"/>
        <v>151388</v>
      </c>
      <c r="F325" s="9"/>
      <c r="G325" s="9"/>
    </row>
    <row r="326" spans="1:7" ht="14.25" customHeight="1">
      <c r="A326" s="55">
        <f t="shared" si="1"/>
        <v>44154</v>
      </c>
      <c r="B326" s="35">
        <v>106759</v>
      </c>
      <c r="C326" s="36">
        <v>43269</v>
      </c>
      <c r="D326" s="15">
        <f t="shared" si="0"/>
        <v>150028</v>
      </c>
      <c r="F326" s="9"/>
      <c r="G326" s="9"/>
    </row>
    <row r="327" spans="1:7" ht="14.25" customHeight="1">
      <c r="A327" s="55">
        <f t="shared" si="1"/>
        <v>44155</v>
      </c>
      <c r="B327" s="35">
        <v>111628</v>
      </c>
      <c r="C327" s="36">
        <v>42365</v>
      </c>
      <c r="D327" s="15">
        <f t="shared" si="0"/>
        <v>153993</v>
      </c>
      <c r="F327" s="9"/>
      <c r="G327" s="9"/>
    </row>
    <row r="328" spans="1:7" ht="14.25" customHeight="1">
      <c r="A328" s="65">
        <f t="shared" si="1"/>
        <v>44156</v>
      </c>
      <c r="B328" s="39">
        <v>111447</v>
      </c>
      <c r="C328" s="40">
        <v>32057</v>
      </c>
      <c r="D328" s="19">
        <f t="shared" si="0"/>
        <v>143504</v>
      </c>
      <c r="F328" s="9"/>
      <c r="G328" s="9"/>
    </row>
    <row r="329" spans="1:7" ht="14.25" customHeight="1">
      <c r="A329" s="65">
        <f t="shared" si="1"/>
        <v>44157</v>
      </c>
      <c r="B329" s="39">
        <v>104800</v>
      </c>
      <c r="C329" s="40">
        <v>21545</v>
      </c>
      <c r="D329" s="19">
        <f t="shared" si="0"/>
        <v>126345</v>
      </c>
      <c r="F329" s="9"/>
      <c r="G329" s="9"/>
    </row>
    <row r="330" spans="1:7" ht="14.25" customHeight="1">
      <c r="A330" s="55">
        <f t="shared" si="1"/>
        <v>44158</v>
      </c>
      <c r="B330" s="35">
        <v>106700</v>
      </c>
      <c r="C330" s="36">
        <v>42560</v>
      </c>
      <c r="D330" s="15">
        <f t="shared" si="0"/>
        <v>149260</v>
      </c>
      <c r="F330" s="9"/>
      <c r="G330" s="9"/>
    </row>
    <row r="331" spans="1:7" ht="14.25" customHeight="1">
      <c r="A331" s="55">
        <f t="shared" si="1"/>
        <v>44159</v>
      </c>
      <c r="B331" s="35">
        <v>103802</v>
      </c>
      <c r="C331" s="36">
        <v>44825</v>
      </c>
      <c r="D331" s="15">
        <f t="shared" si="0"/>
        <v>148627</v>
      </c>
      <c r="F331" s="9"/>
      <c r="G331" s="9"/>
    </row>
    <row r="332" spans="1:7" ht="14.25" customHeight="1">
      <c r="A332" s="55">
        <f t="shared" si="1"/>
        <v>44160</v>
      </c>
      <c r="B332" s="35">
        <v>106800</v>
      </c>
      <c r="C332" s="36">
        <v>45650</v>
      </c>
      <c r="D332" s="15">
        <f t="shared" si="0"/>
        <v>152450</v>
      </c>
      <c r="F332" s="9"/>
      <c r="G332" s="9"/>
    </row>
    <row r="333" spans="1:7" ht="14.25" customHeight="1">
      <c r="A333" s="55">
        <f t="shared" si="1"/>
        <v>44161</v>
      </c>
      <c r="B333" s="35">
        <v>108091</v>
      </c>
      <c r="C333" s="36">
        <v>44281</v>
      </c>
      <c r="D333" s="15">
        <f t="shared" si="0"/>
        <v>152372</v>
      </c>
      <c r="F333" s="9"/>
      <c r="G333" s="9"/>
    </row>
    <row r="334" spans="1:7" ht="14.25" customHeight="1">
      <c r="A334" s="55">
        <f t="shared" si="1"/>
        <v>44162</v>
      </c>
      <c r="B334" s="35">
        <v>113500</v>
      </c>
      <c r="C334" s="36">
        <v>42316</v>
      </c>
      <c r="D334" s="15">
        <f t="shared" si="0"/>
        <v>155816</v>
      </c>
      <c r="F334" s="9"/>
      <c r="G334" s="9"/>
    </row>
    <row r="335" spans="1:7" ht="14.25" customHeight="1">
      <c r="A335" s="65">
        <f t="shared" si="1"/>
        <v>44163</v>
      </c>
      <c r="B335" s="39">
        <v>115076</v>
      </c>
      <c r="C335" s="40">
        <v>32659</v>
      </c>
      <c r="D335" s="19">
        <f t="shared" si="0"/>
        <v>147735</v>
      </c>
      <c r="F335" s="9"/>
      <c r="G335" s="9"/>
    </row>
    <row r="336" spans="1:7" ht="14.25" customHeight="1">
      <c r="A336" s="65">
        <f t="shared" si="1"/>
        <v>44164</v>
      </c>
      <c r="B336" s="39">
        <v>111113</v>
      </c>
      <c r="C336" s="40">
        <v>20385</v>
      </c>
      <c r="D336" s="19">
        <f t="shared" si="0"/>
        <v>131498</v>
      </c>
      <c r="F336" s="9"/>
      <c r="G336" s="9"/>
    </row>
    <row r="337" spans="1:8" ht="14.25" customHeight="1">
      <c r="A337" s="68">
        <f t="shared" si="1"/>
        <v>44165</v>
      </c>
      <c r="B337" s="21">
        <v>113347</v>
      </c>
      <c r="C337" s="22">
        <v>41300</v>
      </c>
      <c r="D337" s="23">
        <f t="shared" si="0"/>
        <v>154647</v>
      </c>
      <c r="E337" s="9">
        <f>SUM(D308:D337)</f>
        <v>4406429</v>
      </c>
      <c r="F337" s="9"/>
      <c r="G337" s="9"/>
      <c r="H337" s="9"/>
    </row>
    <row r="338" spans="1:8" ht="14.25" customHeight="1">
      <c r="A338" s="69">
        <f t="shared" si="1"/>
        <v>44166</v>
      </c>
      <c r="B338" s="34">
        <v>108775</v>
      </c>
      <c r="C338" s="50">
        <v>44821</v>
      </c>
      <c r="D338" s="25">
        <f t="shared" si="0"/>
        <v>153596</v>
      </c>
      <c r="F338" s="9"/>
      <c r="G338" s="9"/>
    </row>
    <row r="339" spans="1:8" ht="14.25" customHeight="1">
      <c r="A339" s="55">
        <f t="shared" si="1"/>
        <v>44167</v>
      </c>
      <c r="B339" s="13">
        <v>108702</v>
      </c>
      <c r="C339" s="14">
        <v>43398</v>
      </c>
      <c r="D339" s="15">
        <f t="shared" si="0"/>
        <v>152100</v>
      </c>
      <c r="F339" s="9"/>
      <c r="G339" s="9"/>
    </row>
    <row r="340" spans="1:8" ht="14.25" customHeight="1">
      <c r="A340" s="55">
        <f t="shared" si="1"/>
        <v>44168</v>
      </c>
      <c r="B340" s="35">
        <v>109499</v>
      </c>
      <c r="C340" s="36">
        <v>43030</v>
      </c>
      <c r="D340" s="15">
        <f t="shared" si="0"/>
        <v>152529</v>
      </c>
      <c r="F340" s="9"/>
      <c r="G340" s="9"/>
    </row>
    <row r="341" spans="1:8" ht="14.25" customHeight="1">
      <c r="A341" s="55">
        <f t="shared" si="1"/>
        <v>44169</v>
      </c>
      <c r="B341" s="35">
        <v>112730</v>
      </c>
      <c r="C341" s="36">
        <v>41989</v>
      </c>
      <c r="D341" s="15">
        <f t="shared" si="0"/>
        <v>154719</v>
      </c>
      <c r="F341" s="9"/>
      <c r="G341" s="9"/>
    </row>
    <row r="342" spans="1:8" ht="14.25" customHeight="1">
      <c r="A342" s="65">
        <f t="shared" si="1"/>
        <v>44170</v>
      </c>
      <c r="B342" s="39">
        <v>116235</v>
      </c>
      <c r="C342" s="40">
        <v>30777</v>
      </c>
      <c r="D342" s="19">
        <f t="shared" si="0"/>
        <v>147012</v>
      </c>
      <c r="F342" s="9"/>
      <c r="G342" s="9"/>
    </row>
    <row r="343" spans="1:8" ht="14.25" customHeight="1">
      <c r="A343" s="65">
        <f t="shared" si="1"/>
        <v>44171</v>
      </c>
      <c r="B343" s="39">
        <v>110552</v>
      </c>
      <c r="C343" s="40">
        <v>19797</v>
      </c>
      <c r="D343" s="19">
        <f t="shared" si="0"/>
        <v>130349</v>
      </c>
      <c r="F343" s="9"/>
      <c r="G343" s="9"/>
    </row>
    <row r="344" spans="1:8" ht="14.25" customHeight="1">
      <c r="A344" s="55">
        <f t="shared" si="1"/>
        <v>44172</v>
      </c>
      <c r="B344" s="35">
        <v>112375</v>
      </c>
      <c r="C344" s="36">
        <v>40561</v>
      </c>
      <c r="D344" s="15">
        <f t="shared" si="0"/>
        <v>152936</v>
      </c>
      <c r="F344" s="9"/>
      <c r="G344" s="9"/>
    </row>
    <row r="345" spans="1:8" ht="14.25" customHeight="1">
      <c r="A345" s="55">
        <f t="shared" si="1"/>
        <v>44173</v>
      </c>
      <c r="B345" s="35">
        <v>108499</v>
      </c>
      <c r="C345" s="36">
        <v>39947</v>
      </c>
      <c r="D345" s="15">
        <f t="shared" si="0"/>
        <v>148446</v>
      </c>
      <c r="F345" s="9"/>
      <c r="G345" s="9"/>
    </row>
    <row r="346" spans="1:8" ht="14.25" customHeight="1">
      <c r="A346" s="55">
        <f t="shared" si="1"/>
        <v>44174</v>
      </c>
      <c r="B346" s="35">
        <v>81745</v>
      </c>
      <c r="C346" s="36">
        <v>24079</v>
      </c>
      <c r="D346" s="15">
        <f t="shared" si="0"/>
        <v>105824</v>
      </c>
      <c r="F346" s="9"/>
      <c r="G346" s="9"/>
    </row>
    <row r="347" spans="1:8" ht="14.25" customHeight="1">
      <c r="A347" s="55">
        <f t="shared" si="1"/>
        <v>44175</v>
      </c>
      <c r="B347" s="35">
        <v>111036</v>
      </c>
      <c r="C347" s="36">
        <v>42841</v>
      </c>
      <c r="D347" s="15">
        <f t="shared" si="0"/>
        <v>153877</v>
      </c>
      <c r="F347" s="9"/>
      <c r="G347" s="9"/>
    </row>
    <row r="348" spans="1:8" ht="14.25" customHeight="1">
      <c r="A348" s="55">
        <f t="shared" si="1"/>
        <v>44176</v>
      </c>
      <c r="B348" s="35">
        <v>117022</v>
      </c>
      <c r="C348" s="36">
        <v>42141</v>
      </c>
      <c r="D348" s="15">
        <f t="shared" si="0"/>
        <v>159163</v>
      </c>
      <c r="F348" s="9"/>
      <c r="G348" s="9"/>
    </row>
    <row r="349" spans="1:8" ht="14.25" customHeight="1">
      <c r="A349" s="65">
        <f t="shared" si="1"/>
        <v>44177</v>
      </c>
      <c r="B349" s="39">
        <v>115860</v>
      </c>
      <c r="C349" s="40">
        <v>31865</v>
      </c>
      <c r="D349" s="19">
        <f t="shared" si="0"/>
        <v>147725</v>
      </c>
      <c r="F349" s="9"/>
      <c r="G349" s="9"/>
    </row>
    <row r="350" spans="1:8" ht="14.25" customHeight="1">
      <c r="A350" s="65">
        <f t="shared" si="1"/>
        <v>44178</v>
      </c>
      <c r="B350" s="39">
        <v>108185</v>
      </c>
      <c r="C350" s="40">
        <v>22205</v>
      </c>
      <c r="D350" s="19">
        <f t="shared" si="0"/>
        <v>130390</v>
      </c>
      <c r="F350" s="9"/>
      <c r="G350" s="9"/>
    </row>
    <row r="351" spans="1:8" ht="14.25" customHeight="1">
      <c r="A351" s="55">
        <f t="shared" si="1"/>
        <v>44179</v>
      </c>
      <c r="B351" s="35">
        <v>111854</v>
      </c>
      <c r="C351" s="36">
        <v>42865</v>
      </c>
      <c r="D351" s="15">
        <f t="shared" si="0"/>
        <v>154719</v>
      </c>
      <c r="F351" s="9"/>
      <c r="G351" s="9"/>
    </row>
    <row r="352" spans="1:8" ht="14.25" customHeight="1">
      <c r="A352" s="55">
        <f t="shared" si="1"/>
        <v>44180</v>
      </c>
      <c r="B352" s="35">
        <v>109577</v>
      </c>
      <c r="C352" s="36">
        <v>44237</v>
      </c>
      <c r="D352" s="15">
        <f t="shared" si="0"/>
        <v>153814</v>
      </c>
      <c r="F352" s="9"/>
      <c r="G352" s="9"/>
    </row>
    <row r="353" spans="1:8" ht="14.25" customHeight="1">
      <c r="A353" s="55">
        <f t="shared" si="1"/>
        <v>44181</v>
      </c>
      <c r="B353" s="35">
        <f>112738-8</f>
        <v>112730</v>
      </c>
      <c r="C353" s="36">
        <f>44475-10</f>
        <v>44465</v>
      </c>
      <c r="D353" s="15">
        <f t="shared" si="0"/>
        <v>157195</v>
      </c>
      <c r="E353" s="60"/>
      <c r="F353" s="9"/>
      <c r="G353" s="9"/>
    </row>
    <row r="354" spans="1:8" ht="14.25" customHeight="1">
      <c r="A354" s="55">
        <f t="shared" si="1"/>
        <v>44182</v>
      </c>
      <c r="B354" s="35">
        <v>113711</v>
      </c>
      <c r="C354" s="36">
        <v>44994</v>
      </c>
      <c r="D354" s="15">
        <f t="shared" si="0"/>
        <v>158705</v>
      </c>
      <c r="F354" s="9"/>
      <c r="G354" s="9"/>
    </row>
    <row r="355" spans="1:8" ht="14.25" customHeight="1">
      <c r="A355" s="55">
        <f t="shared" si="1"/>
        <v>44183</v>
      </c>
      <c r="B355" s="35">
        <v>118174</v>
      </c>
      <c r="C355" s="36">
        <v>42468</v>
      </c>
      <c r="D355" s="15">
        <f t="shared" si="0"/>
        <v>160642</v>
      </c>
      <c r="F355" s="9"/>
      <c r="G355" s="9"/>
    </row>
    <row r="356" spans="1:8" ht="14.25" customHeight="1">
      <c r="A356" s="65">
        <f t="shared" si="1"/>
        <v>44184</v>
      </c>
      <c r="B356" s="39">
        <v>116344</v>
      </c>
      <c r="C356" s="40">
        <v>32913</v>
      </c>
      <c r="D356" s="19">
        <f t="shared" si="0"/>
        <v>149257</v>
      </c>
      <c r="F356" s="9"/>
      <c r="G356" s="9"/>
    </row>
    <row r="357" spans="1:8" ht="14.25" customHeight="1">
      <c r="A357" s="65">
        <f t="shared" si="1"/>
        <v>44185</v>
      </c>
      <c r="B357" s="39">
        <v>112432</v>
      </c>
      <c r="C357" s="40">
        <v>20931</v>
      </c>
      <c r="D357" s="19">
        <f t="shared" si="0"/>
        <v>133363</v>
      </c>
      <c r="F357" s="9"/>
      <c r="G357" s="9"/>
    </row>
    <row r="358" spans="1:8" ht="14.25" customHeight="1">
      <c r="A358" s="55">
        <f t="shared" si="1"/>
        <v>44186</v>
      </c>
      <c r="B358" s="35">
        <v>117468</v>
      </c>
      <c r="C358" s="36">
        <v>44013</v>
      </c>
      <c r="D358" s="15">
        <f t="shared" si="0"/>
        <v>161481</v>
      </c>
      <c r="F358" s="9"/>
      <c r="G358" s="9"/>
    </row>
    <row r="359" spans="1:8" ht="14.25" customHeight="1">
      <c r="A359" s="55">
        <f t="shared" si="1"/>
        <v>44187</v>
      </c>
      <c r="B359" s="35">
        <v>115676</v>
      </c>
      <c r="C359" s="36">
        <v>45412</v>
      </c>
      <c r="D359" s="15">
        <f t="shared" si="0"/>
        <v>161088</v>
      </c>
      <c r="F359" s="9"/>
      <c r="G359" s="9"/>
    </row>
    <row r="360" spans="1:8" ht="14.25" customHeight="1">
      <c r="A360" s="55">
        <f t="shared" si="1"/>
        <v>44188</v>
      </c>
      <c r="B360" s="35">
        <v>127513</v>
      </c>
      <c r="C360" s="36">
        <v>42069</v>
      </c>
      <c r="D360" s="15">
        <f t="shared" si="0"/>
        <v>169582</v>
      </c>
      <c r="F360" s="9"/>
      <c r="G360" s="9"/>
    </row>
    <row r="361" spans="1:8" ht="14.25" customHeight="1">
      <c r="A361" s="66">
        <f t="shared" si="1"/>
        <v>44189</v>
      </c>
      <c r="B361" s="37">
        <v>111922</v>
      </c>
      <c r="C361" s="38">
        <v>31271</v>
      </c>
      <c r="D361" s="27">
        <f t="shared" si="0"/>
        <v>143193</v>
      </c>
      <c r="F361" s="9"/>
      <c r="G361" s="9"/>
    </row>
    <row r="362" spans="1:8" ht="14.25" customHeight="1">
      <c r="A362" s="66">
        <f t="shared" si="1"/>
        <v>44190</v>
      </c>
      <c r="B362" s="37">
        <v>88387</v>
      </c>
      <c r="C362" s="38">
        <v>18413</v>
      </c>
      <c r="D362" s="27">
        <f t="shared" si="0"/>
        <v>106800</v>
      </c>
      <c r="F362" s="9"/>
      <c r="G362" s="9"/>
    </row>
    <row r="363" spans="1:8" ht="14.25" customHeight="1">
      <c r="A363" s="65">
        <f t="shared" si="1"/>
        <v>44191</v>
      </c>
      <c r="B363" s="39">
        <v>106165</v>
      </c>
      <c r="C363" s="40">
        <v>23944</v>
      </c>
      <c r="D363" s="19">
        <f t="shared" si="0"/>
        <v>130109</v>
      </c>
      <c r="F363" s="9"/>
      <c r="G363" s="9"/>
    </row>
    <row r="364" spans="1:8" ht="14.25" customHeight="1">
      <c r="A364" s="65">
        <f t="shared" si="1"/>
        <v>44192</v>
      </c>
      <c r="B364" s="39">
        <v>109381</v>
      </c>
      <c r="C364" s="40">
        <v>18923</v>
      </c>
      <c r="D364" s="19">
        <f t="shared" si="0"/>
        <v>128304</v>
      </c>
      <c r="F364" s="9"/>
      <c r="G364" s="9"/>
    </row>
    <row r="365" spans="1:8" ht="14.25" customHeight="1">
      <c r="A365" s="55">
        <f t="shared" si="1"/>
        <v>44193</v>
      </c>
      <c r="B365" s="35">
        <v>111993</v>
      </c>
      <c r="C365" s="36">
        <v>38915</v>
      </c>
      <c r="D365" s="15">
        <f t="shared" si="0"/>
        <v>150908</v>
      </c>
      <c r="F365" s="9"/>
      <c r="G365" s="9"/>
    </row>
    <row r="366" spans="1:8" ht="14.25" customHeight="1">
      <c r="A366" s="55">
        <f t="shared" si="1"/>
        <v>44194</v>
      </c>
      <c r="B366" s="35">
        <v>108712</v>
      </c>
      <c r="C366" s="36">
        <v>40160</v>
      </c>
      <c r="D366" s="15">
        <f t="shared" si="0"/>
        <v>148872</v>
      </c>
      <c r="F366" s="9"/>
      <c r="G366" s="9"/>
    </row>
    <row r="367" spans="1:8" ht="14.25" customHeight="1">
      <c r="A367" s="55">
        <f t="shared" si="1"/>
        <v>44195</v>
      </c>
      <c r="B367" s="35">
        <v>117213</v>
      </c>
      <c r="C367" s="36">
        <v>34570</v>
      </c>
      <c r="D367" s="15">
        <f t="shared" si="0"/>
        <v>151783</v>
      </c>
      <c r="F367" s="9"/>
      <c r="G367" s="9"/>
    </row>
    <row r="368" spans="1:8" ht="14.25" customHeight="1">
      <c r="A368" s="68">
        <f t="shared" si="1"/>
        <v>44196</v>
      </c>
      <c r="B368" s="21">
        <v>99150</v>
      </c>
      <c r="C368" s="22">
        <v>17684</v>
      </c>
      <c r="D368" s="23">
        <f t="shared" si="0"/>
        <v>116834</v>
      </c>
      <c r="E368" s="9">
        <f>SUM(D338:D368)</f>
        <v>4525315</v>
      </c>
      <c r="F368" s="9">
        <v>0</v>
      </c>
      <c r="G368" s="9"/>
      <c r="H368" s="9"/>
    </row>
    <row r="369" spans="4:7" ht="14.25" customHeight="1">
      <c r="D369" s="9">
        <f t="shared" ref="D369:E369" si="2">SUM(D3:D368)</f>
        <v>47707882</v>
      </c>
      <c r="E369" s="9">
        <f t="shared" si="2"/>
        <v>47707882</v>
      </c>
    </row>
    <row r="370" spans="4:7" ht="14.25" customHeight="1">
      <c r="D370" s="53" t="s">
        <v>5</v>
      </c>
      <c r="E370" s="54">
        <v>47707882</v>
      </c>
      <c r="F370" s="53" t="s">
        <v>6</v>
      </c>
    </row>
    <row r="371" spans="4:7" ht="14.25" customHeight="1">
      <c r="G371" s="9"/>
    </row>
  </sheetData>
  <mergeCells count="1">
    <mergeCell ref="B1:D1"/>
  </mergeCells>
  <conditionalFormatting sqref="A215:A368">
    <cfRule type="containsText" dxfId="22" priority="1" operator="containsText" text="&quot;libur&quot;">
      <formula>NOT(ISERROR(SEARCH(("""libur"""),(A215))))</formula>
    </cfRule>
  </conditionalFormatting>
  <conditionalFormatting sqref="B3:D92 B93:C93">
    <cfRule type="containsText" dxfId="21" priority="2" operator="containsText" text="&quot;libur&quot;">
      <formula>NOT(ISERROR(SEARCH(("""libur"""),(B3))))</formula>
    </cfRule>
  </conditionalFormatting>
  <conditionalFormatting sqref="B94:D368">
    <cfRule type="containsText" dxfId="20" priority="3" operator="containsText" text="&quot;libur&quot;">
      <formula>NOT(ISERROR(SEARCH(("""libur"""),(B94))))</formula>
    </cfRule>
  </conditionalFormatting>
  <conditionalFormatting sqref="F215">
    <cfRule type="containsText" dxfId="19" priority="4" operator="containsText" text="libur">
      <formula>NOT(ISERROR(SEARCH(("libur"),(F215))))</formula>
    </cfRule>
  </conditionalFormatting>
  <conditionalFormatting sqref="F216:F368">
    <cfRule type="containsText" dxfId="18" priority="5" operator="containsText" text="&quot;libur&quot;">
      <formula>NOT(ISERROR(SEARCH(("""libur"""),(F216))))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Y372"/>
  <sheetViews>
    <sheetView workbookViewId="0"/>
  </sheetViews>
  <sheetFormatPr defaultColWidth="14.40625" defaultRowHeight="15" customHeight="1"/>
  <cols>
    <col min="1" max="1" width="11.40625" customWidth="1"/>
    <col min="2" max="3" width="8.6796875" customWidth="1"/>
    <col min="4" max="5" width="11.54296875" customWidth="1"/>
    <col min="6" max="6" width="8.86328125" customWidth="1"/>
    <col min="7" max="7" width="8.6796875" customWidth="1"/>
    <col min="8" max="8" width="13.86328125" customWidth="1"/>
    <col min="9" max="9" width="8.6796875" customWidth="1"/>
    <col min="10" max="25" width="14.26953125" customWidth="1"/>
  </cols>
  <sheetData>
    <row r="1" spans="1:25" ht="14.25" customHeight="1">
      <c r="B1" s="236" t="s">
        <v>0</v>
      </c>
      <c r="C1" s="237"/>
      <c r="D1" s="238"/>
      <c r="S1" s="76"/>
      <c r="T1" s="76"/>
      <c r="U1" s="76"/>
      <c r="V1" s="76"/>
      <c r="W1" s="76"/>
      <c r="X1" s="76"/>
    </row>
    <row r="2" spans="1:25" ht="14.25" customHeight="1">
      <c r="A2" s="1" t="s">
        <v>1</v>
      </c>
      <c r="B2" s="2" t="s">
        <v>2</v>
      </c>
      <c r="C2" s="3" t="s">
        <v>3</v>
      </c>
      <c r="D2" s="4" t="s">
        <v>4</v>
      </c>
      <c r="S2" s="10"/>
      <c r="T2" s="10"/>
      <c r="U2" s="10"/>
      <c r="V2" s="10"/>
      <c r="W2" s="10"/>
      <c r="X2" s="10"/>
    </row>
    <row r="3" spans="1:25" ht="14.25" customHeight="1">
      <c r="A3" s="5">
        <v>44197</v>
      </c>
      <c r="B3" s="41">
        <v>84155</v>
      </c>
      <c r="C3" s="42">
        <v>8399</v>
      </c>
      <c r="D3" s="43">
        <f t="shared" ref="D3:D367" si="0">SUM(B3:C3)</f>
        <v>92554</v>
      </c>
      <c r="S3" s="10"/>
      <c r="T3" s="10"/>
      <c r="U3" s="10"/>
      <c r="V3" s="10"/>
      <c r="W3" s="10"/>
      <c r="X3" s="10"/>
    </row>
    <row r="4" spans="1:25" ht="14.25" customHeight="1">
      <c r="A4" s="16">
        <f t="shared" ref="A4:A367" si="1">A3+1</f>
        <v>44198</v>
      </c>
      <c r="B4" s="17">
        <v>108518</v>
      </c>
      <c r="C4" s="18">
        <v>14898</v>
      </c>
      <c r="D4" s="19">
        <f t="shared" si="0"/>
        <v>123416</v>
      </c>
      <c r="S4" s="77"/>
      <c r="T4" s="77"/>
      <c r="U4" s="77"/>
      <c r="V4" s="77"/>
      <c r="W4" s="77"/>
      <c r="X4" s="77"/>
      <c r="Y4" s="77"/>
    </row>
    <row r="5" spans="1:25" ht="14.25" customHeight="1">
      <c r="A5" s="16">
        <f t="shared" si="1"/>
        <v>44199</v>
      </c>
      <c r="B5" s="39">
        <v>116245</v>
      </c>
      <c r="C5" s="40">
        <v>17825</v>
      </c>
      <c r="D5" s="19">
        <f t="shared" si="0"/>
        <v>134070</v>
      </c>
    </row>
    <row r="6" spans="1:25" ht="14.25" customHeight="1">
      <c r="A6" s="12">
        <f t="shared" si="1"/>
        <v>44200</v>
      </c>
      <c r="B6" s="35">
        <v>110362</v>
      </c>
      <c r="C6" s="36">
        <v>39591</v>
      </c>
      <c r="D6" s="15">
        <f t="shared" si="0"/>
        <v>149953</v>
      </c>
    </row>
    <row r="7" spans="1:25" ht="14.25" customHeight="1">
      <c r="A7" s="12">
        <f t="shared" si="1"/>
        <v>44201</v>
      </c>
      <c r="B7" s="35">
        <v>106740</v>
      </c>
      <c r="C7" s="36">
        <v>42555</v>
      </c>
      <c r="D7" s="15">
        <f t="shared" si="0"/>
        <v>149295</v>
      </c>
    </row>
    <row r="8" spans="1:25" ht="14.25" customHeight="1">
      <c r="A8" s="12">
        <f t="shared" si="1"/>
        <v>44202</v>
      </c>
      <c r="B8" s="35">
        <v>109290</v>
      </c>
      <c r="C8" s="36">
        <v>42567</v>
      </c>
      <c r="D8" s="15">
        <f t="shared" si="0"/>
        <v>151857</v>
      </c>
    </row>
    <row r="9" spans="1:25" ht="14.25" customHeight="1">
      <c r="A9" s="12">
        <f t="shared" si="1"/>
        <v>44203</v>
      </c>
      <c r="B9" s="35">
        <v>110184</v>
      </c>
      <c r="C9" s="36">
        <v>43909</v>
      </c>
      <c r="D9" s="15">
        <f t="shared" si="0"/>
        <v>154093</v>
      </c>
    </row>
    <row r="10" spans="1:25" ht="14.25" customHeight="1">
      <c r="A10" s="12">
        <f t="shared" si="1"/>
        <v>44204</v>
      </c>
      <c r="B10" s="35">
        <v>111139</v>
      </c>
      <c r="C10" s="36">
        <v>41063</v>
      </c>
      <c r="D10" s="15">
        <f t="shared" si="0"/>
        <v>152202</v>
      </c>
    </row>
    <row r="11" spans="1:25" ht="14.25" customHeight="1">
      <c r="A11" s="16">
        <f t="shared" si="1"/>
        <v>44205</v>
      </c>
      <c r="B11" s="39">
        <v>109044</v>
      </c>
      <c r="C11" s="40">
        <v>29294</v>
      </c>
      <c r="D11" s="19">
        <f t="shared" si="0"/>
        <v>138338</v>
      </c>
    </row>
    <row r="12" spans="1:25" ht="14.25" customHeight="1">
      <c r="A12" s="16">
        <f t="shared" si="1"/>
        <v>44206</v>
      </c>
      <c r="B12" s="39">
        <v>108539</v>
      </c>
      <c r="C12" s="40">
        <v>19870</v>
      </c>
      <c r="D12" s="19">
        <f t="shared" si="0"/>
        <v>128409</v>
      </c>
    </row>
    <row r="13" spans="1:25" ht="14.25" customHeight="1">
      <c r="A13" s="12">
        <f t="shared" si="1"/>
        <v>44207</v>
      </c>
      <c r="B13" s="35">
        <v>104582</v>
      </c>
      <c r="C13" s="36">
        <v>41153</v>
      </c>
      <c r="D13" s="15">
        <f t="shared" si="0"/>
        <v>145735</v>
      </c>
    </row>
    <row r="14" spans="1:25" ht="14.25" customHeight="1">
      <c r="A14" s="12">
        <f t="shared" si="1"/>
        <v>44208</v>
      </c>
      <c r="B14" s="35">
        <v>100289</v>
      </c>
      <c r="C14" s="36">
        <v>42434</v>
      </c>
      <c r="D14" s="15">
        <f t="shared" si="0"/>
        <v>142723</v>
      </c>
    </row>
    <row r="15" spans="1:25" ht="14.25" customHeight="1">
      <c r="A15" s="12">
        <f t="shared" si="1"/>
        <v>44209</v>
      </c>
      <c r="B15" s="35">
        <v>102752</v>
      </c>
      <c r="C15" s="36">
        <v>43033</v>
      </c>
      <c r="D15" s="15">
        <f t="shared" si="0"/>
        <v>145785</v>
      </c>
    </row>
    <row r="16" spans="1:25" ht="14.25" customHeight="1">
      <c r="A16" s="12">
        <f t="shared" si="1"/>
        <v>44210</v>
      </c>
      <c r="B16" s="35">
        <v>101310</v>
      </c>
      <c r="C16" s="36">
        <v>43965</v>
      </c>
      <c r="D16" s="15">
        <f t="shared" si="0"/>
        <v>145275</v>
      </c>
    </row>
    <row r="17" spans="1:4" ht="14.25" customHeight="1">
      <c r="A17" s="12">
        <f t="shared" si="1"/>
        <v>44211</v>
      </c>
      <c r="B17" s="35">
        <v>104042</v>
      </c>
      <c r="C17" s="36">
        <v>41915</v>
      </c>
      <c r="D17" s="15">
        <f t="shared" si="0"/>
        <v>145957</v>
      </c>
    </row>
    <row r="18" spans="1:4" ht="14.25" customHeight="1">
      <c r="A18" s="16">
        <f t="shared" si="1"/>
        <v>44212</v>
      </c>
      <c r="B18" s="39">
        <v>101155</v>
      </c>
      <c r="C18" s="40">
        <v>31967</v>
      </c>
      <c r="D18" s="19">
        <f t="shared" si="0"/>
        <v>133122</v>
      </c>
    </row>
    <row r="19" spans="1:4" ht="14.25" customHeight="1">
      <c r="A19" s="16">
        <f t="shared" si="1"/>
        <v>44213</v>
      </c>
      <c r="B19" s="39">
        <v>95427</v>
      </c>
      <c r="C19" s="40">
        <v>21613</v>
      </c>
      <c r="D19" s="19">
        <f t="shared" si="0"/>
        <v>117040</v>
      </c>
    </row>
    <row r="20" spans="1:4" ht="14.25" customHeight="1">
      <c r="A20" s="12">
        <f t="shared" si="1"/>
        <v>44214</v>
      </c>
      <c r="B20" s="35">
        <v>102591</v>
      </c>
      <c r="C20" s="36">
        <v>41131</v>
      </c>
      <c r="D20" s="15">
        <f t="shared" si="0"/>
        <v>143722</v>
      </c>
    </row>
    <row r="21" spans="1:4" ht="14.25" customHeight="1">
      <c r="A21" s="12">
        <f t="shared" si="1"/>
        <v>44215</v>
      </c>
      <c r="B21" s="35">
        <v>99071</v>
      </c>
      <c r="C21" s="36">
        <v>42464</v>
      </c>
      <c r="D21" s="15">
        <f t="shared" si="0"/>
        <v>141535</v>
      </c>
    </row>
    <row r="22" spans="1:4" ht="14.25" customHeight="1">
      <c r="A22" s="12">
        <f t="shared" si="1"/>
        <v>44216</v>
      </c>
      <c r="B22" s="35">
        <v>101400</v>
      </c>
      <c r="C22" s="36">
        <v>43717</v>
      </c>
      <c r="D22" s="15">
        <f t="shared" si="0"/>
        <v>145117</v>
      </c>
    </row>
    <row r="23" spans="1:4" ht="14.25" customHeight="1">
      <c r="A23" s="12">
        <f t="shared" si="1"/>
        <v>44217</v>
      </c>
      <c r="B23" s="35">
        <v>100736</v>
      </c>
      <c r="C23" s="36">
        <v>42532</v>
      </c>
      <c r="D23" s="15">
        <f t="shared" si="0"/>
        <v>143268</v>
      </c>
    </row>
    <row r="24" spans="1:4" ht="14.25" customHeight="1">
      <c r="A24" s="12">
        <f t="shared" si="1"/>
        <v>44218</v>
      </c>
      <c r="B24" s="35">
        <v>101886</v>
      </c>
      <c r="C24" s="36">
        <v>41158</v>
      </c>
      <c r="D24" s="15">
        <f t="shared" si="0"/>
        <v>143044</v>
      </c>
    </row>
    <row r="25" spans="1:4" ht="14.25" customHeight="1">
      <c r="A25" s="16">
        <f t="shared" si="1"/>
        <v>44219</v>
      </c>
      <c r="B25" s="39">
        <v>97392</v>
      </c>
      <c r="C25" s="40">
        <v>30200</v>
      </c>
      <c r="D25" s="19">
        <f t="shared" si="0"/>
        <v>127592</v>
      </c>
    </row>
    <row r="26" spans="1:4" ht="14.25" customHeight="1">
      <c r="A26" s="16">
        <f t="shared" si="1"/>
        <v>44220</v>
      </c>
      <c r="B26" s="39">
        <v>87854</v>
      </c>
      <c r="C26" s="40">
        <v>18918</v>
      </c>
      <c r="D26" s="19">
        <f t="shared" si="0"/>
        <v>106772</v>
      </c>
    </row>
    <row r="27" spans="1:4" ht="14.25" customHeight="1">
      <c r="A27" s="12">
        <f t="shared" si="1"/>
        <v>44221</v>
      </c>
      <c r="B27" s="35">
        <v>101716</v>
      </c>
      <c r="C27" s="36">
        <v>40363</v>
      </c>
      <c r="D27" s="15">
        <f t="shared" si="0"/>
        <v>142079</v>
      </c>
    </row>
    <row r="28" spans="1:4" ht="14.25" customHeight="1">
      <c r="A28" s="12">
        <f t="shared" si="1"/>
        <v>44222</v>
      </c>
      <c r="B28" s="35">
        <v>98415</v>
      </c>
      <c r="C28" s="36">
        <v>41605</v>
      </c>
      <c r="D28" s="15">
        <f t="shared" si="0"/>
        <v>140020</v>
      </c>
    </row>
    <row r="29" spans="1:4" ht="14.25" customHeight="1">
      <c r="A29" s="12">
        <f t="shared" si="1"/>
        <v>44223</v>
      </c>
      <c r="B29" s="35">
        <v>102164</v>
      </c>
      <c r="C29" s="36">
        <v>41978</v>
      </c>
      <c r="D29" s="15">
        <f t="shared" si="0"/>
        <v>144142</v>
      </c>
    </row>
    <row r="30" spans="1:4" ht="14.25" customHeight="1">
      <c r="A30" s="12">
        <f t="shared" si="1"/>
        <v>44224</v>
      </c>
      <c r="B30" s="35">
        <v>103141</v>
      </c>
      <c r="C30" s="36">
        <v>41115</v>
      </c>
      <c r="D30" s="15">
        <f t="shared" si="0"/>
        <v>144256</v>
      </c>
    </row>
    <row r="31" spans="1:4" ht="14.25" customHeight="1">
      <c r="A31" s="12">
        <f t="shared" si="1"/>
        <v>44225</v>
      </c>
      <c r="B31" s="35">
        <v>105448</v>
      </c>
      <c r="C31" s="36">
        <v>39539</v>
      </c>
      <c r="D31" s="15">
        <f t="shared" si="0"/>
        <v>144987</v>
      </c>
    </row>
    <row r="32" spans="1:4" ht="14.25" customHeight="1">
      <c r="A32" s="16">
        <f t="shared" si="1"/>
        <v>44226</v>
      </c>
      <c r="B32" s="39">
        <v>103050</v>
      </c>
      <c r="C32" s="40">
        <v>28500</v>
      </c>
      <c r="D32" s="19">
        <f t="shared" si="0"/>
        <v>131550</v>
      </c>
    </row>
    <row r="33" spans="1:5" ht="14.25" customHeight="1">
      <c r="A33" s="32">
        <f t="shared" si="1"/>
        <v>44227</v>
      </c>
      <c r="B33" s="48">
        <v>98402</v>
      </c>
      <c r="C33" s="49">
        <v>18479</v>
      </c>
      <c r="D33" s="33">
        <f t="shared" si="0"/>
        <v>116881</v>
      </c>
      <c r="E33" s="9">
        <f>SUM(D3:D33)</f>
        <v>4264789</v>
      </c>
    </row>
    <row r="34" spans="1:5" ht="14.25" customHeight="1">
      <c r="A34" s="24">
        <f t="shared" si="1"/>
        <v>44228</v>
      </c>
      <c r="B34" s="34">
        <v>103607</v>
      </c>
      <c r="C34" s="50">
        <v>38048</v>
      </c>
      <c r="D34" s="25">
        <f t="shared" si="0"/>
        <v>141655</v>
      </c>
    </row>
    <row r="35" spans="1:5" ht="14.25" customHeight="1">
      <c r="A35" s="12">
        <f t="shared" si="1"/>
        <v>44229</v>
      </c>
      <c r="B35" s="13">
        <v>99649</v>
      </c>
      <c r="C35" s="14">
        <v>39483</v>
      </c>
      <c r="D35" s="15">
        <f t="shared" si="0"/>
        <v>139132</v>
      </c>
    </row>
    <row r="36" spans="1:5" ht="14.25" customHeight="1">
      <c r="A36" s="12">
        <f t="shared" si="1"/>
        <v>44230</v>
      </c>
      <c r="B36" s="35">
        <v>104979</v>
      </c>
      <c r="C36" s="36">
        <v>41049</v>
      </c>
      <c r="D36" s="15">
        <f t="shared" si="0"/>
        <v>146028</v>
      </c>
    </row>
    <row r="37" spans="1:5" ht="14.25" customHeight="1">
      <c r="A37" s="12">
        <f t="shared" si="1"/>
        <v>44231</v>
      </c>
      <c r="B37" s="35">
        <v>103120</v>
      </c>
      <c r="C37" s="36">
        <v>39492</v>
      </c>
      <c r="D37" s="15">
        <f t="shared" si="0"/>
        <v>142612</v>
      </c>
    </row>
    <row r="38" spans="1:5" ht="14.25" customHeight="1">
      <c r="A38" s="12">
        <f t="shared" si="1"/>
        <v>44232</v>
      </c>
      <c r="B38" s="35">
        <v>108243</v>
      </c>
      <c r="C38" s="36">
        <v>38484</v>
      </c>
      <c r="D38" s="15">
        <f t="shared" si="0"/>
        <v>146727</v>
      </c>
    </row>
    <row r="39" spans="1:5" ht="14.25" customHeight="1">
      <c r="A39" s="16">
        <f t="shared" si="1"/>
        <v>44233</v>
      </c>
      <c r="B39" s="39">
        <v>106446</v>
      </c>
      <c r="C39" s="40">
        <v>28846</v>
      </c>
      <c r="D39" s="19">
        <f t="shared" si="0"/>
        <v>135292</v>
      </c>
    </row>
    <row r="40" spans="1:5" ht="14.25" customHeight="1">
      <c r="A40" s="16">
        <f t="shared" si="1"/>
        <v>44234</v>
      </c>
      <c r="B40" s="39">
        <v>100037</v>
      </c>
      <c r="C40" s="40">
        <v>18157</v>
      </c>
      <c r="D40" s="19">
        <f t="shared" si="0"/>
        <v>118194</v>
      </c>
    </row>
    <row r="41" spans="1:5" ht="14.25" customHeight="1">
      <c r="A41" s="12">
        <f t="shared" si="1"/>
        <v>44235</v>
      </c>
      <c r="B41" s="35">
        <v>107205</v>
      </c>
      <c r="C41" s="36">
        <v>38487</v>
      </c>
      <c r="D41" s="15">
        <f t="shared" si="0"/>
        <v>145692</v>
      </c>
    </row>
    <row r="42" spans="1:5" ht="14.25" customHeight="1">
      <c r="A42" s="12">
        <f t="shared" si="1"/>
        <v>44236</v>
      </c>
      <c r="B42" s="35">
        <v>103496</v>
      </c>
      <c r="C42" s="36">
        <v>41469</v>
      </c>
      <c r="D42" s="15">
        <f t="shared" si="0"/>
        <v>144965</v>
      </c>
    </row>
    <row r="43" spans="1:5" ht="14.25" customHeight="1">
      <c r="A43" s="12">
        <f t="shared" si="1"/>
        <v>44237</v>
      </c>
      <c r="B43" s="35">
        <v>107309</v>
      </c>
      <c r="C43" s="36">
        <v>41312</v>
      </c>
      <c r="D43" s="15">
        <f t="shared" si="0"/>
        <v>148621</v>
      </c>
    </row>
    <row r="44" spans="1:5" ht="14.25" customHeight="1">
      <c r="A44" s="12">
        <f t="shared" si="1"/>
        <v>44238</v>
      </c>
      <c r="B44" s="35">
        <v>115890</v>
      </c>
      <c r="C44" s="36">
        <v>38941</v>
      </c>
      <c r="D44" s="15">
        <f t="shared" si="0"/>
        <v>154831</v>
      </c>
    </row>
    <row r="45" spans="1:5" ht="14.25" customHeight="1">
      <c r="A45" s="26">
        <f t="shared" si="1"/>
        <v>44239</v>
      </c>
      <c r="B45" s="37">
        <v>85153</v>
      </c>
      <c r="C45" s="38">
        <v>20397</v>
      </c>
      <c r="D45" s="27">
        <f t="shared" si="0"/>
        <v>105550</v>
      </c>
      <c r="E45" t="s">
        <v>7</v>
      </c>
    </row>
    <row r="46" spans="1:5" ht="14.25" customHeight="1">
      <c r="A46" s="16">
        <f t="shared" si="1"/>
        <v>44240</v>
      </c>
      <c r="B46" s="39">
        <v>96020</v>
      </c>
      <c r="C46" s="40">
        <v>25419</v>
      </c>
      <c r="D46" s="19">
        <f t="shared" si="0"/>
        <v>121439</v>
      </c>
    </row>
    <row r="47" spans="1:5" ht="14.25" customHeight="1">
      <c r="A47" s="16">
        <f t="shared" si="1"/>
        <v>44241</v>
      </c>
      <c r="B47" s="39">
        <v>101554</v>
      </c>
      <c r="C47" s="40">
        <v>19124</v>
      </c>
      <c r="D47" s="19">
        <f t="shared" si="0"/>
        <v>120678</v>
      </c>
    </row>
    <row r="48" spans="1:5" ht="14.25" customHeight="1">
      <c r="A48" s="12">
        <f t="shared" si="1"/>
        <v>44242</v>
      </c>
      <c r="B48" s="35">
        <v>107640</v>
      </c>
      <c r="C48" s="36">
        <v>41090</v>
      </c>
      <c r="D48" s="15">
        <f t="shared" si="0"/>
        <v>148730</v>
      </c>
    </row>
    <row r="49" spans="1:5" ht="14.25" customHeight="1">
      <c r="A49" s="12">
        <f t="shared" si="1"/>
        <v>44243</v>
      </c>
      <c r="B49" s="35">
        <v>101216</v>
      </c>
      <c r="C49" s="36">
        <v>42672</v>
      </c>
      <c r="D49" s="15">
        <f t="shared" si="0"/>
        <v>143888</v>
      </c>
    </row>
    <row r="50" spans="1:5" ht="14.25" customHeight="1">
      <c r="A50" s="12">
        <f t="shared" si="1"/>
        <v>44244</v>
      </c>
      <c r="B50" s="35">
        <v>104017</v>
      </c>
      <c r="C50" s="36">
        <v>44030</v>
      </c>
      <c r="D50" s="15">
        <f t="shared" si="0"/>
        <v>148047</v>
      </c>
    </row>
    <row r="51" spans="1:5" ht="14.25" customHeight="1">
      <c r="A51" s="12">
        <f t="shared" si="1"/>
        <v>44245</v>
      </c>
      <c r="B51" s="35">
        <v>102108</v>
      </c>
      <c r="C51" s="36">
        <v>42103</v>
      </c>
      <c r="D51" s="15">
        <f t="shared" si="0"/>
        <v>144211</v>
      </c>
    </row>
    <row r="52" spans="1:5" ht="14.25" customHeight="1">
      <c r="A52" s="12">
        <f t="shared" si="1"/>
        <v>44246</v>
      </c>
      <c r="B52" s="35">
        <v>105494</v>
      </c>
      <c r="C52" s="36">
        <v>39728</v>
      </c>
      <c r="D52" s="15">
        <f t="shared" si="0"/>
        <v>145222</v>
      </c>
    </row>
    <row r="53" spans="1:5" ht="14.25" customHeight="1">
      <c r="A53" s="16">
        <f t="shared" si="1"/>
        <v>44247</v>
      </c>
      <c r="B53" s="39">
        <v>102141</v>
      </c>
      <c r="C53" s="40">
        <v>32073</v>
      </c>
      <c r="D53" s="19">
        <f t="shared" si="0"/>
        <v>134214</v>
      </c>
    </row>
    <row r="54" spans="1:5" ht="14.25" customHeight="1">
      <c r="A54" s="16">
        <f t="shared" si="1"/>
        <v>44248</v>
      </c>
      <c r="B54" s="39">
        <v>101512</v>
      </c>
      <c r="C54" s="40">
        <v>23328</v>
      </c>
      <c r="D54" s="19">
        <f t="shared" si="0"/>
        <v>124840</v>
      </c>
    </row>
    <row r="55" spans="1:5" ht="14.25" customHeight="1">
      <c r="A55" s="12">
        <f t="shared" si="1"/>
        <v>44249</v>
      </c>
      <c r="B55" s="35">
        <v>106853</v>
      </c>
      <c r="C55" s="36">
        <v>46696</v>
      </c>
      <c r="D55" s="15">
        <f t="shared" si="0"/>
        <v>153549</v>
      </c>
    </row>
    <row r="56" spans="1:5" ht="14.25" customHeight="1">
      <c r="A56" s="12">
        <f t="shared" si="1"/>
        <v>44250</v>
      </c>
      <c r="B56" s="35">
        <v>102472</v>
      </c>
      <c r="C56" s="36">
        <v>46203</v>
      </c>
      <c r="D56" s="15">
        <f t="shared" si="0"/>
        <v>148675</v>
      </c>
    </row>
    <row r="57" spans="1:5" ht="14.25" customHeight="1">
      <c r="A57" s="12">
        <f t="shared" si="1"/>
        <v>44251</v>
      </c>
      <c r="B57" s="35">
        <v>102585</v>
      </c>
      <c r="C57" s="36">
        <v>44243</v>
      </c>
      <c r="D57" s="15">
        <f t="shared" si="0"/>
        <v>146828</v>
      </c>
    </row>
    <row r="58" spans="1:5" ht="14.25" customHeight="1">
      <c r="A58" s="12">
        <f t="shared" si="1"/>
        <v>44252</v>
      </c>
      <c r="B58" s="35">
        <v>105959</v>
      </c>
      <c r="C58" s="36">
        <v>43429</v>
      </c>
      <c r="D58" s="15">
        <f t="shared" si="0"/>
        <v>149388</v>
      </c>
    </row>
    <row r="59" spans="1:5" ht="14.25" customHeight="1">
      <c r="A59" s="12">
        <f t="shared" si="1"/>
        <v>44253</v>
      </c>
      <c r="B59" s="35">
        <v>109477</v>
      </c>
      <c r="C59" s="36">
        <v>41311</v>
      </c>
      <c r="D59" s="15">
        <f t="shared" si="0"/>
        <v>150788</v>
      </c>
    </row>
    <row r="60" spans="1:5" ht="14.25" customHeight="1">
      <c r="A60" s="16">
        <f t="shared" si="1"/>
        <v>44254</v>
      </c>
      <c r="B60" s="39">
        <v>112186</v>
      </c>
      <c r="C60" s="40">
        <v>32069</v>
      </c>
      <c r="D60" s="19">
        <f t="shared" si="0"/>
        <v>144255</v>
      </c>
    </row>
    <row r="61" spans="1:5" ht="14.25" customHeight="1">
      <c r="A61" s="65">
        <f t="shared" si="1"/>
        <v>44255</v>
      </c>
      <c r="B61" s="78">
        <v>107808</v>
      </c>
      <c r="C61" s="40">
        <v>21321</v>
      </c>
      <c r="D61" s="19">
        <f t="shared" si="0"/>
        <v>129129</v>
      </c>
      <c r="E61" s="9">
        <f>SUM(D34:D61)</f>
        <v>3923180</v>
      </c>
    </row>
    <row r="62" spans="1:5" ht="14.25" customHeight="1">
      <c r="A62" s="61">
        <f t="shared" si="1"/>
        <v>44256</v>
      </c>
      <c r="B62" s="63">
        <v>108346</v>
      </c>
      <c r="C62" s="22">
        <v>39914</v>
      </c>
      <c r="D62" s="23">
        <f t="shared" si="0"/>
        <v>148260</v>
      </c>
    </row>
    <row r="63" spans="1:5" ht="14.25" customHeight="1">
      <c r="A63" s="62">
        <f t="shared" si="1"/>
        <v>44257</v>
      </c>
      <c r="B63" s="34">
        <v>105417</v>
      </c>
      <c r="C63" s="50">
        <v>42553</v>
      </c>
      <c r="D63" s="25">
        <f t="shared" si="0"/>
        <v>147970</v>
      </c>
    </row>
    <row r="64" spans="1:5" ht="14.25" customHeight="1">
      <c r="A64" s="12">
        <f t="shared" si="1"/>
        <v>44258</v>
      </c>
      <c r="B64" s="13">
        <v>107026</v>
      </c>
      <c r="C64" s="14">
        <v>42956</v>
      </c>
      <c r="D64" s="15">
        <f t="shared" si="0"/>
        <v>149982</v>
      </c>
    </row>
    <row r="65" spans="1:5" ht="14.25" customHeight="1">
      <c r="A65" s="12">
        <f t="shared" si="1"/>
        <v>44259</v>
      </c>
      <c r="B65" s="35">
        <v>107612</v>
      </c>
      <c r="C65" s="36">
        <v>43844</v>
      </c>
      <c r="D65" s="15">
        <f t="shared" si="0"/>
        <v>151456</v>
      </c>
    </row>
    <row r="66" spans="1:5" ht="14.25" customHeight="1">
      <c r="A66" s="12">
        <f t="shared" si="1"/>
        <v>44260</v>
      </c>
      <c r="B66" s="35">
        <v>110248</v>
      </c>
      <c r="C66" s="36">
        <v>42092</v>
      </c>
      <c r="D66" s="15">
        <f t="shared" si="0"/>
        <v>152340</v>
      </c>
    </row>
    <row r="67" spans="1:5" ht="14.25" customHeight="1">
      <c r="A67" s="16">
        <f t="shared" si="1"/>
        <v>44261</v>
      </c>
      <c r="B67" s="39">
        <v>113494</v>
      </c>
      <c r="C67" s="40">
        <v>32675</v>
      </c>
      <c r="D67" s="19">
        <f t="shared" si="0"/>
        <v>146169</v>
      </c>
    </row>
    <row r="68" spans="1:5" ht="14.25" customHeight="1">
      <c r="A68" s="16">
        <f t="shared" si="1"/>
        <v>44262</v>
      </c>
      <c r="B68" s="39">
        <v>110614</v>
      </c>
      <c r="C68" s="40">
        <v>21607</v>
      </c>
      <c r="D68" s="19">
        <f t="shared" si="0"/>
        <v>132221</v>
      </c>
    </row>
    <row r="69" spans="1:5" ht="14.25" customHeight="1">
      <c r="A69" s="12">
        <f t="shared" si="1"/>
        <v>44263</v>
      </c>
      <c r="B69" s="35">
        <v>108522</v>
      </c>
      <c r="C69" s="36">
        <v>42824</v>
      </c>
      <c r="D69" s="15">
        <f t="shared" si="0"/>
        <v>151346</v>
      </c>
    </row>
    <row r="70" spans="1:5" ht="14.25" customHeight="1">
      <c r="A70" s="12">
        <f t="shared" si="1"/>
        <v>44264</v>
      </c>
      <c r="B70" s="35">
        <v>105235</v>
      </c>
      <c r="C70" s="36">
        <v>44970</v>
      </c>
      <c r="D70" s="15">
        <f t="shared" si="0"/>
        <v>150205</v>
      </c>
    </row>
    <row r="71" spans="1:5" ht="14.25" customHeight="1">
      <c r="A71" s="12">
        <f t="shared" si="1"/>
        <v>44265</v>
      </c>
      <c r="B71" s="35">
        <v>113474</v>
      </c>
      <c r="C71" s="36">
        <v>42107</v>
      </c>
      <c r="D71" s="15">
        <f t="shared" si="0"/>
        <v>155581</v>
      </c>
    </row>
    <row r="72" spans="1:5" ht="14.25" customHeight="1">
      <c r="A72" s="26">
        <f t="shared" si="1"/>
        <v>44266</v>
      </c>
      <c r="B72" s="37">
        <v>96095</v>
      </c>
      <c r="C72" s="38">
        <v>27158</v>
      </c>
      <c r="D72" s="27">
        <f t="shared" si="0"/>
        <v>123253</v>
      </c>
      <c r="E72" t="s">
        <v>8</v>
      </c>
    </row>
    <row r="73" spans="1:5" ht="14.25" customHeight="1">
      <c r="A73" s="12">
        <f t="shared" si="1"/>
        <v>44267</v>
      </c>
      <c r="B73" s="35">
        <v>106783</v>
      </c>
      <c r="C73" s="36">
        <v>41318</v>
      </c>
      <c r="D73" s="15">
        <f t="shared" si="0"/>
        <v>148101</v>
      </c>
    </row>
    <row r="74" spans="1:5" ht="14.25" customHeight="1">
      <c r="A74" s="16">
        <f t="shared" si="1"/>
        <v>44268</v>
      </c>
      <c r="B74" s="39">
        <v>109694</v>
      </c>
      <c r="C74" s="40">
        <v>31821</v>
      </c>
      <c r="D74" s="19">
        <f t="shared" si="0"/>
        <v>141515</v>
      </c>
    </row>
    <row r="75" spans="1:5" ht="14.25" customHeight="1">
      <c r="A75" s="16">
        <f t="shared" si="1"/>
        <v>44269</v>
      </c>
      <c r="B75" s="39">
        <v>108475</v>
      </c>
      <c r="C75" s="40">
        <v>21272</v>
      </c>
      <c r="D75" s="19">
        <f t="shared" si="0"/>
        <v>129747</v>
      </c>
      <c r="E75" s="60"/>
    </row>
    <row r="76" spans="1:5" ht="14.25" customHeight="1">
      <c r="A76" s="12">
        <f t="shared" si="1"/>
        <v>44270</v>
      </c>
      <c r="B76" s="35">
        <v>110957</v>
      </c>
      <c r="C76" s="36">
        <v>43953</v>
      </c>
      <c r="D76" s="15">
        <f t="shared" si="0"/>
        <v>154910</v>
      </c>
    </row>
    <row r="77" spans="1:5" ht="14.25" customHeight="1">
      <c r="A77" s="12">
        <f t="shared" si="1"/>
        <v>44271</v>
      </c>
      <c r="B77" s="35">
        <v>105525</v>
      </c>
      <c r="C77" s="36">
        <v>44370</v>
      </c>
      <c r="D77" s="15">
        <f t="shared" si="0"/>
        <v>149895</v>
      </c>
    </row>
    <row r="78" spans="1:5" ht="14.25" customHeight="1">
      <c r="A78" s="12">
        <f t="shared" si="1"/>
        <v>44272</v>
      </c>
      <c r="B78" s="35">
        <v>106598</v>
      </c>
      <c r="C78" s="36">
        <v>45009</v>
      </c>
      <c r="D78" s="15">
        <f t="shared" si="0"/>
        <v>151607</v>
      </c>
    </row>
    <row r="79" spans="1:5" ht="14.25" customHeight="1">
      <c r="A79" s="12">
        <f t="shared" si="1"/>
        <v>44273</v>
      </c>
      <c r="B79" s="35">
        <v>108060</v>
      </c>
      <c r="C79" s="36">
        <v>43637</v>
      </c>
      <c r="D79" s="15">
        <f t="shared" si="0"/>
        <v>151697</v>
      </c>
    </row>
    <row r="80" spans="1:5" ht="14.25" customHeight="1">
      <c r="A80" s="12">
        <f t="shared" si="1"/>
        <v>44274</v>
      </c>
      <c r="B80" s="35">
        <v>111134</v>
      </c>
      <c r="C80" s="36">
        <v>42770</v>
      </c>
      <c r="D80" s="15">
        <f t="shared" si="0"/>
        <v>153904</v>
      </c>
    </row>
    <row r="81" spans="1:5" ht="14.25" customHeight="1">
      <c r="A81" s="16">
        <f t="shared" si="1"/>
        <v>44275</v>
      </c>
      <c r="B81" s="39">
        <v>112953</v>
      </c>
      <c r="C81" s="40">
        <v>33421</v>
      </c>
      <c r="D81" s="19">
        <f t="shared" si="0"/>
        <v>146374</v>
      </c>
    </row>
    <row r="82" spans="1:5" ht="14.25" customHeight="1">
      <c r="A82" s="16">
        <f t="shared" si="1"/>
        <v>44276</v>
      </c>
      <c r="B82" s="39">
        <v>108037</v>
      </c>
      <c r="C82" s="40">
        <v>22888</v>
      </c>
      <c r="D82" s="19">
        <f t="shared" si="0"/>
        <v>130925</v>
      </c>
    </row>
    <row r="83" spans="1:5" ht="14.25" customHeight="1">
      <c r="A83" s="12">
        <f t="shared" si="1"/>
        <v>44277</v>
      </c>
      <c r="B83" s="35">
        <v>108798</v>
      </c>
      <c r="C83" s="36">
        <v>43577</v>
      </c>
      <c r="D83" s="15">
        <f t="shared" si="0"/>
        <v>152375</v>
      </c>
    </row>
    <row r="84" spans="1:5" ht="14.25" customHeight="1">
      <c r="A84" s="12">
        <f t="shared" si="1"/>
        <v>44278</v>
      </c>
      <c r="B84" s="35">
        <v>106080</v>
      </c>
      <c r="C84" s="36">
        <v>44543</v>
      </c>
      <c r="D84" s="15">
        <f t="shared" si="0"/>
        <v>150623</v>
      </c>
    </row>
    <row r="85" spans="1:5" ht="14.25" customHeight="1">
      <c r="A85" s="12">
        <f t="shared" si="1"/>
        <v>44279</v>
      </c>
      <c r="B85" s="35">
        <v>107263</v>
      </c>
      <c r="C85" s="36">
        <v>44928</v>
      </c>
      <c r="D85" s="15">
        <f t="shared" si="0"/>
        <v>152191</v>
      </c>
    </row>
    <row r="86" spans="1:5" ht="14.25" customHeight="1">
      <c r="A86" s="12">
        <f t="shared" si="1"/>
        <v>44280</v>
      </c>
      <c r="B86" s="35">
        <v>108589</v>
      </c>
      <c r="C86" s="36">
        <v>45747</v>
      </c>
      <c r="D86" s="15">
        <f t="shared" si="0"/>
        <v>154336</v>
      </c>
    </row>
    <row r="87" spans="1:5" ht="14.25" customHeight="1">
      <c r="A87" s="12">
        <f t="shared" si="1"/>
        <v>44281</v>
      </c>
      <c r="B87" s="35">
        <v>114032</v>
      </c>
      <c r="C87" s="36">
        <v>43599</v>
      </c>
      <c r="D87" s="15">
        <f t="shared" si="0"/>
        <v>157631</v>
      </c>
    </row>
    <row r="88" spans="1:5" ht="14.25" customHeight="1">
      <c r="A88" s="16">
        <f t="shared" si="1"/>
        <v>44282</v>
      </c>
      <c r="B88" s="39">
        <v>116186</v>
      </c>
      <c r="C88" s="40">
        <v>32395</v>
      </c>
      <c r="D88" s="19">
        <f t="shared" si="0"/>
        <v>148581</v>
      </c>
    </row>
    <row r="89" spans="1:5" ht="14.25" customHeight="1">
      <c r="A89" s="16">
        <f t="shared" si="1"/>
        <v>44283</v>
      </c>
      <c r="B89" s="39">
        <v>112992</v>
      </c>
      <c r="C89" s="40">
        <v>22025</v>
      </c>
      <c r="D89" s="19">
        <f t="shared" si="0"/>
        <v>135017</v>
      </c>
    </row>
    <row r="90" spans="1:5" ht="14.25" customHeight="1">
      <c r="A90" s="12">
        <f t="shared" si="1"/>
        <v>44284</v>
      </c>
      <c r="B90" s="35">
        <v>110180</v>
      </c>
      <c r="C90" s="36">
        <v>42955</v>
      </c>
      <c r="D90" s="15">
        <f t="shared" si="0"/>
        <v>153135</v>
      </c>
    </row>
    <row r="91" spans="1:5" ht="14.25" customHeight="1">
      <c r="A91" s="12">
        <f t="shared" si="1"/>
        <v>44285</v>
      </c>
      <c r="B91" s="35">
        <v>102883</v>
      </c>
      <c r="C91" s="36">
        <v>44162</v>
      </c>
      <c r="D91" s="15">
        <f t="shared" si="0"/>
        <v>147045</v>
      </c>
    </row>
    <row r="92" spans="1:5" ht="14.25" customHeight="1">
      <c r="A92" s="55">
        <f t="shared" si="1"/>
        <v>44286</v>
      </c>
      <c r="B92" s="36">
        <v>112126</v>
      </c>
      <c r="C92" s="36">
        <v>44462</v>
      </c>
      <c r="D92" s="36">
        <f t="shared" si="0"/>
        <v>156588</v>
      </c>
      <c r="E92" s="9">
        <f>SUM(D62:D92)</f>
        <v>4574980</v>
      </c>
    </row>
    <row r="93" spans="1:5" ht="14.25" customHeight="1">
      <c r="A93" s="61">
        <f t="shared" si="1"/>
        <v>44287</v>
      </c>
      <c r="B93" s="22">
        <v>123260</v>
      </c>
      <c r="C93" s="22">
        <v>41227</v>
      </c>
      <c r="D93" s="22">
        <f t="shared" si="0"/>
        <v>164487</v>
      </c>
    </row>
    <row r="94" spans="1:5" ht="14.25" customHeight="1">
      <c r="A94" s="79">
        <f t="shared" si="1"/>
        <v>44288</v>
      </c>
      <c r="B94" s="6">
        <v>104268</v>
      </c>
      <c r="C94" s="7">
        <v>23869</v>
      </c>
      <c r="D94" s="8">
        <f t="shared" si="0"/>
        <v>128137</v>
      </c>
      <c r="E94" t="s">
        <v>9</v>
      </c>
    </row>
    <row r="95" spans="1:5" ht="14.25" customHeight="1">
      <c r="A95" s="16">
        <f t="shared" si="1"/>
        <v>44289</v>
      </c>
      <c r="B95" s="17">
        <v>122143</v>
      </c>
      <c r="C95" s="18">
        <v>27535</v>
      </c>
      <c r="D95" s="19">
        <f t="shared" si="0"/>
        <v>149678</v>
      </c>
    </row>
    <row r="96" spans="1:5" ht="14.25" customHeight="1">
      <c r="A96" s="16">
        <f t="shared" si="1"/>
        <v>44290</v>
      </c>
      <c r="B96" s="39">
        <v>132569</v>
      </c>
      <c r="C96" s="40">
        <v>19914</v>
      </c>
      <c r="D96" s="19">
        <f t="shared" si="0"/>
        <v>152483</v>
      </c>
    </row>
    <row r="97" spans="1:4" ht="14.25" customHeight="1">
      <c r="A97" s="12">
        <f t="shared" si="1"/>
        <v>44291</v>
      </c>
      <c r="B97" s="35">
        <v>118793</v>
      </c>
      <c r="C97" s="36">
        <v>42413</v>
      </c>
      <c r="D97" s="15">
        <f t="shared" si="0"/>
        <v>161206</v>
      </c>
    </row>
    <row r="98" spans="1:4" ht="14.25" customHeight="1">
      <c r="A98" s="12">
        <f t="shared" si="1"/>
        <v>44292</v>
      </c>
      <c r="B98" s="35">
        <v>113465</v>
      </c>
      <c r="C98" s="36">
        <v>44392</v>
      </c>
      <c r="D98" s="15">
        <f t="shared" si="0"/>
        <v>157857</v>
      </c>
    </row>
    <row r="99" spans="1:4" ht="14.25" customHeight="1">
      <c r="A99" s="12">
        <f t="shared" si="1"/>
        <v>44293</v>
      </c>
      <c r="B99" s="35">
        <v>118654</v>
      </c>
      <c r="C99" s="36">
        <v>44404</v>
      </c>
      <c r="D99" s="15">
        <f t="shared" si="0"/>
        <v>163058</v>
      </c>
    </row>
    <row r="100" spans="1:4" ht="14.25" customHeight="1">
      <c r="A100" s="12">
        <f t="shared" si="1"/>
        <v>44294</v>
      </c>
      <c r="B100" s="35">
        <v>119807</v>
      </c>
      <c r="C100" s="36">
        <v>44103</v>
      </c>
      <c r="D100" s="15">
        <f t="shared" si="0"/>
        <v>163910</v>
      </c>
    </row>
    <row r="101" spans="1:4" ht="14.25" customHeight="1">
      <c r="A101" s="12">
        <f t="shared" si="1"/>
        <v>44295</v>
      </c>
      <c r="B101" s="35">
        <v>124556</v>
      </c>
      <c r="C101" s="36">
        <v>42973</v>
      </c>
      <c r="D101" s="15">
        <f t="shared" si="0"/>
        <v>167529</v>
      </c>
    </row>
    <row r="102" spans="1:4" ht="14.25" customHeight="1">
      <c r="A102" s="16">
        <f t="shared" si="1"/>
        <v>44296</v>
      </c>
      <c r="B102" s="39">
        <v>133158</v>
      </c>
      <c r="C102" s="40">
        <v>33525</v>
      </c>
      <c r="D102" s="19">
        <f t="shared" si="0"/>
        <v>166683</v>
      </c>
    </row>
    <row r="103" spans="1:4" ht="14.25" customHeight="1">
      <c r="A103" s="16">
        <f t="shared" si="1"/>
        <v>44297</v>
      </c>
      <c r="B103" s="39">
        <v>134707</v>
      </c>
      <c r="C103" s="40">
        <v>22047</v>
      </c>
      <c r="D103" s="19">
        <f t="shared" si="0"/>
        <v>156754</v>
      </c>
    </row>
    <row r="104" spans="1:4" ht="14.25" customHeight="1">
      <c r="A104" s="12">
        <f t="shared" si="1"/>
        <v>44298</v>
      </c>
      <c r="B104" s="35">
        <v>122300</v>
      </c>
      <c r="C104" s="36">
        <v>40162</v>
      </c>
      <c r="D104" s="15">
        <f t="shared" si="0"/>
        <v>162462</v>
      </c>
    </row>
    <row r="105" spans="1:4" ht="14.25" customHeight="1">
      <c r="A105" s="12">
        <f t="shared" si="1"/>
        <v>44299</v>
      </c>
      <c r="B105" s="35">
        <v>89314</v>
      </c>
      <c r="C105" s="36">
        <v>38011</v>
      </c>
      <c r="D105" s="15">
        <f t="shared" si="0"/>
        <v>127325</v>
      </c>
    </row>
    <row r="106" spans="1:4" ht="14.25" customHeight="1">
      <c r="A106" s="12">
        <f t="shared" si="1"/>
        <v>44300</v>
      </c>
      <c r="B106" s="35">
        <v>99358</v>
      </c>
      <c r="C106" s="36">
        <v>42276</v>
      </c>
      <c r="D106" s="15">
        <f t="shared" si="0"/>
        <v>141634</v>
      </c>
    </row>
    <row r="107" spans="1:4" ht="14.25" customHeight="1">
      <c r="A107" s="12">
        <f t="shared" si="1"/>
        <v>44301</v>
      </c>
      <c r="B107" s="35">
        <v>101227</v>
      </c>
      <c r="C107" s="36">
        <v>43807</v>
      </c>
      <c r="D107" s="15">
        <f t="shared" si="0"/>
        <v>145034</v>
      </c>
    </row>
    <row r="108" spans="1:4" ht="14.25" customHeight="1">
      <c r="A108" s="12">
        <f t="shared" si="1"/>
        <v>44302</v>
      </c>
      <c r="B108" s="35">
        <v>103381</v>
      </c>
      <c r="C108" s="36">
        <v>42861</v>
      </c>
      <c r="D108" s="15">
        <f t="shared" si="0"/>
        <v>146242</v>
      </c>
    </row>
    <row r="109" spans="1:4" ht="14.25" customHeight="1">
      <c r="A109" s="16">
        <f t="shared" si="1"/>
        <v>44303</v>
      </c>
      <c r="B109" s="39">
        <v>92954</v>
      </c>
      <c r="C109" s="40">
        <v>33729</v>
      </c>
      <c r="D109" s="19">
        <f t="shared" si="0"/>
        <v>126683</v>
      </c>
    </row>
    <row r="110" spans="1:4" ht="14.25" customHeight="1">
      <c r="A110" s="16">
        <f t="shared" si="1"/>
        <v>44304</v>
      </c>
      <c r="B110" s="39">
        <v>84676</v>
      </c>
      <c r="C110" s="40">
        <v>23729</v>
      </c>
      <c r="D110" s="19">
        <f t="shared" si="0"/>
        <v>108405</v>
      </c>
    </row>
    <row r="111" spans="1:4" ht="14.25" customHeight="1">
      <c r="A111" s="12">
        <f t="shared" si="1"/>
        <v>44305</v>
      </c>
      <c r="B111" s="35">
        <v>103774</v>
      </c>
      <c r="C111" s="36">
        <v>43848</v>
      </c>
      <c r="D111" s="15">
        <f t="shared" si="0"/>
        <v>147622</v>
      </c>
    </row>
    <row r="112" spans="1:4" ht="14.25" customHeight="1">
      <c r="A112" s="12">
        <f t="shared" si="1"/>
        <v>44306</v>
      </c>
      <c r="B112" s="35">
        <v>100021</v>
      </c>
      <c r="C112" s="36">
        <v>45973</v>
      </c>
      <c r="D112" s="15">
        <f t="shared" si="0"/>
        <v>145994</v>
      </c>
    </row>
    <row r="113" spans="1:5" ht="14.25" customHeight="1">
      <c r="A113" s="12">
        <f t="shared" si="1"/>
        <v>44307</v>
      </c>
      <c r="B113" s="35">
        <v>102349</v>
      </c>
      <c r="C113" s="36">
        <v>45845</v>
      </c>
      <c r="D113" s="15">
        <f t="shared" si="0"/>
        <v>148194</v>
      </c>
    </row>
    <row r="114" spans="1:5" ht="14.25" customHeight="1">
      <c r="A114" s="12">
        <f t="shared" si="1"/>
        <v>44308</v>
      </c>
      <c r="B114" s="35">
        <v>102636</v>
      </c>
      <c r="C114" s="36">
        <v>45372</v>
      </c>
      <c r="D114" s="15">
        <f t="shared" si="0"/>
        <v>148008</v>
      </c>
    </row>
    <row r="115" spans="1:5" ht="14.25" customHeight="1">
      <c r="A115" s="12">
        <f t="shared" si="1"/>
        <v>44309</v>
      </c>
      <c r="B115" s="35">
        <v>106271</v>
      </c>
      <c r="C115" s="36">
        <v>43140</v>
      </c>
      <c r="D115" s="15">
        <f t="shared" si="0"/>
        <v>149411</v>
      </c>
    </row>
    <row r="116" spans="1:5" ht="14.25" customHeight="1">
      <c r="A116" s="16">
        <f t="shared" si="1"/>
        <v>44310</v>
      </c>
      <c r="B116" s="39">
        <v>99936</v>
      </c>
      <c r="C116" s="40">
        <v>33895</v>
      </c>
      <c r="D116" s="19">
        <f t="shared" si="0"/>
        <v>133831</v>
      </c>
    </row>
    <row r="117" spans="1:5" ht="14.25" customHeight="1">
      <c r="A117" s="16">
        <f t="shared" si="1"/>
        <v>44311</v>
      </c>
      <c r="B117" s="39">
        <v>91279</v>
      </c>
      <c r="C117" s="40">
        <v>23812</v>
      </c>
      <c r="D117" s="19">
        <f t="shared" si="0"/>
        <v>115091</v>
      </c>
    </row>
    <row r="118" spans="1:5" ht="14.25" customHeight="1">
      <c r="A118" s="12">
        <f t="shared" si="1"/>
        <v>44312</v>
      </c>
      <c r="B118" s="35">
        <v>107938</v>
      </c>
      <c r="C118" s="36">
        <v>43688</v>
      </c>
      <c r="D118" s="15">
        <f t="shared" si="0"/>
        <v>151626</v>
      </c>
    </row>
    <row r="119" spans="1:5" ht="14.25" customHeight="1">
      <c r="A119" s="12">
        <f t="shared" si="1"/>
        <v>44313</v>
      </c>
      <c r="B119" s="35">
        <v>105294</v>
      </c>
      <c r="C119" s="36">
        <v>44778</v>
      </c>
      <c r="D119" s="15">
        <f t="shared" si="0"/>
        <v>150072</v>
      </c>
    </row>
    <row r="120" spans="1:5" ht="14.25" customHeight="1">
      <c r="A120" s="12">
        <f t="shared" si="1"/>
        <v>44314</v>
      </c>
      <c r="B120" s="35">
        <v>111733</v>
      </c>
      <c r="C120" s="36">
        <v>45920</v>
      </c>
      <c r="D120" s="15">
        <f t="shared" si="0"/>
        <v>157653</v>
      </c>
    </row>
    <row r="121" spans="1:5" ht="14.25" customHeight="1">
      <c r="A121" s="12">
        <f t="shared" si="1"/>
        <v>44315</v>
      </c>
      <c r="B121" s="35">
        <v>113616</v>
      </c>
      <c r="C121" s="36">
        <v>46688</v>
      </c>
      <c r="D121" s="15">
        <f t="shared" si="0"/>
        <v>160304</v>
      </c>
    </row>
    <row r="122" spans="1:5" ht="14.25" customHeight="1">
      <c r="A122" s="55">
        <f t="shared" si="1"/>
        <v>44316</v>
      </c>
      <c r="B122" s="56">
        <v>123130</v>
      </c>
      <c r="C122" s="36">
        <v>42570</v>
      </c>
      <c r="D122" s="15">
        <f t="shared" si="0"/>
        <v>165700</v>
      </c>
      <c r="E122" s="9">
        <f>SUM(D93:D122)</f>
        <v>4463073</v>
      </c>
    </row>
    <row r="123" spans="1:5" ht="14.25" customHeight="1">
      <c r="A123" s="57">
        <f t="shared" si="1"/>
        <v>44317</v>
      </c>
      <c r="B123" s="58">
        <v>108561</v>
      </c>
      <c r="C123" s="49">
        <v>23624</v>
      </c>
      <c r="D123" s="33">
        <f t="shared" si="0"/>
        <v>132185</v>
      </c>
    </row>
    <row r="124" spans="1:5" ht="14.25" customHeight="1">
      <c r="A124" s="75">
        <f t="shared" si="1"/>
        <v>44318</v>
      </c>
      <c r="B124" s="45">
        <v>107806</v>
      </c>
      <c r="C124" s="46">
        <v>23089</v>
      </c>
      <c r="D124" s="47">
        <f t="shared" si="0"/>
        <v>130895</v>
      </c>
    </row>
    <row r="125" spans="1:5" ht="14.25" customHeight="1">
      <c r="A125" s="55">
        <f t="shared" si="1"/>
        <v>44319</v>
      </c>
      <c r="B125" s="13">
        <v>121383</v>
      </c>
      <c r="C125" s="14">
        <v>44264</v>
      </c>
      <c r="D125" s="15">
        <f t="shared" si="0"/>
        <v>165647</v>
      </c>
    </row>
    <row r="126" spans="1:5" ht="14.25" customHeight="1">
      <c r="A126" s="55">
        <f t="shared" si="1"/>
        <v>44320</v>
      </c>
      <c r="B126" s="35">
        <v>121839</v>
      </c>
      <c r="C126" s="36">
        <v>44030</v>
      </c>
      <c r="D126" s="15">
        <f t="shared" si="0"/>
        <v>165869</v>
      </c>
    </row>
    <row r="127" spans="1:5" ht="14.25" customHeight="1">
      <c r="A127" s="55">
        <f t="shared" si="1"/>
        <v>44321</v>
      </c>
      <c r="B127" s="35">
        <v>116036</v>
      </c>
      <c r="C127" s="36">
        <v>42641</v>
      </c>
      <c r="D127" s="15">
        <f t="shared" si="0"/>
        <v>158677</v>
      </c>
    </row>
    <row r="128" spans="1:5" ht="14.25" customHeight="1">
      <c r="A128" s="55">
        <f t="shared" si="1"/>
        <v>44322</v>
      </c>
      <c r="B128" s="35">
        <v>88566</v>
      </c>
      <c r="C128" s="36">
        <v>38848</v>
      </c>
      <c r="D128" s="15">
        <f t="shared" si="0"/>
        <v>127414</v>
      </c>
    </row>
    <row r="129" spans="1:5" ht="14.25" customHeight="1">
      <c r="A129" s="55">
        <f t="shared" si="1"/>
        <v>44323</v>
      </c>
      <c r="B129" s="35">
        <v>90491</v>
      </c>
      <c r="C129" s="36">
        <v>34344</v>
      </c>
      <c r="D129" s="15">
        <f t="shared" si="0"/>
        <v>124835</v>
      </c>
    </row>
    <row r="130" spans="1:5" ht="14.25" customHeight="1">
      <c r="A130" s="65">
        <f t="shared" si="1"/>
        <v>44324</v>
      </c>
      <c r="B130" s="39">
        <v>77493</v>
      </c>
      <c r="C130" s="40">
        <v>25447</v>
      </c>
      <c r="D130" s="19">
        <f t="shared" si="0"/>
        <v>102940</v>
      </c>
    </row>
    <row r="131" spans="1:5" ht="14.25" customHeight="1">
      <c r="A131" s="65">
        <f t="shared" si="1"/>
        <v>44325</v>
      </c>
      <c r="B131" s="39">
        <v>67134</v>
      </c>
      <c r="C131" s="40">
        <v>15379</v>
      </c>
      <c r="D131" s="19">
        <f t="shared" si="0"/>
        <v>82513</v>
      </c>
    </row>
    <row r="132" spans="1:5" ht="14.25" customHeight="1">
      <c r="A132" s="55">
        <f t="shared" si="1"/>
        <v>44326</v>
      </c>
      <c r="B132" s="35">
        <v>90600</v>
      </c>
      <c r="C132" s="36">
        <v>20423</v>
      </c>
      <c r="D132" s="15">
        <f t="shared" si="0"/>
        <v>111023</v>
      </c>
    </row>
    <row r="133" spans="1:5" ht="14.25" customHeight="1">
      <c r="A133" s="55">
        <f t="shared" si="1"/>
        <v>44327</v>
      </c>
      <c r="B133" s="35">
        <v>85984</v>
      </c>
      <c r="C133" s="36">
        <v>13819</v>
      </c>
      <c r="D133" s="15">
        <f t="shared" si="0"/>
        <v>99803</v>
      </c>
    </row>
    <row r="134" spans="1:5" ht="14.25" customHeight="1">
      <c r="A134" s="55">
        <f t="shared" si="1"/>
        <v>44328</v>
      </c>
      <c r="B134" s="35">
        <v>53768</v>
      </c>
      <c r="C134" s="36">
        <v>4408</v>
      </c>
      <c r="D134" s="15">
        <f t="shared" si="0"/>
        <v>58176</v>
      </c>
    </row>
    <row r="135" spans="1:5" ht="14.25" customHeight="1">
      <c r="A135" s="66">
        <f t="shared" si="1"/>
        <v>44329</v>
      </c>
      <c r="B135" s="37">
        <v>70068</v>
      </c>
      <c r="C135" s="38">
        <v>1479</v>
      </c>
      <c r="D135" s="27">
        <f t="shared" si="0"/>
        <v>71547</v>
      </c>
      <c r="E135" t="s">
        <v>10</v>
      </c>
    </row>
    <row r="136" spans="1:5" ht="14.25" customHeight="1">
      <c r="A136" s="66">
        <f t="shared" si="1"/>
        <v>44330</v>
      </c>
      <c r="B136" s="37">
        <v>81466</v>
      </c>
      <c r="C136" s="38">
        <v>2114</v>
      </c>
      <c r="D136" s="27">
        <f t="shared" si="0"/>
        <v>83580</v>
      </c>
    </row>
    <row r="137" spans="1:5" ht="14.25" customHeight="1">
      <c r="A137" s="65">
        <f t="shared" si="1"/>
        <v>44331</v>
      </c>
      <c r="B137" s="39">
        <v>99592</v>
      </c>
      <c r="C137" s="40">
        <v>4834</v>
      </c>
      <c r="D137" s="19">
        <f t="shared" si="0"/>
        <v>104426</v>
      </c>
    </row>
    <row r="138" spans="1:5" ht="14.25" customHeight="1">
      <c r="A138" s="65">
        <f t="shared" si="1"/>
        <v>44332</v>
      </c>
      <c r="B138" s="39">
        <v>94695</v>
      </c>
      <c r="C138" s="40">
        <v>7643</v>
      </c>
      <c r="D138" s="19">
        <f t="shared" si="0"/>
        <v>102338</v>
      </c>
    </row>
    <row r="139" spans="1:5" ht="14.25" customHeight="1">
      <c r="A139" s="55">
        <f t="shared" si="1"/>
        <v>44333</v>
      </c>
      <c r="B139" s="35">
        <v>93183</v>
      </c>
      <c r="C139" s="36">
        <v>20955</v>
      </c>
      <c r="D139" s="15">
        <f t="shared" si="0"/>
        <v>114138</v>
      </c>
    </row>
    <row r="140" spans="1:5" ht="14.25" customHeight="1">
      <c r="A140" s="55">
        <f t="shared" si="1"/>
        <v>44334</v>
      </c>
      <c r="B140" s="35">
        <v>107501</v>
      </c>
      <c r="C140" s="36">
        <v>29455</v>
      </c>
      <c r="D140" s="15">
        <f t="shared" si="0"/>
        <v>136956</v>
      </c>
    </row>
    <row r="141" spans="1:5" ht="14.25" customHeight="1">
      <c r="A141" s="55">
        <f t="shared" si="1"/>
        <v>44335</v>
      </c>
      <c r="B141" s="35">
        <v>110951</v>
      </c>
      <c r="C141" s="36">
        <v>33423</v>
      </c>
      <c r="D141" s="15">
        <f t="shared" si="0"/>
        <v>144374</v>
      </c>
    </row>
    <row r="142" spans="1:5" ht="14.25" customHeight="1">
      <c r="A142" s="55">
        <f t="shared" si="1"/>
        <v>44336</v>
      </c>
      <c r="B142" s="35">
        <v>111715</v>
      </c>
      <c r="C142" s="36">
        <v>36751</v>
      </c>
      <c r="D142" s="15">
        <f t="shared" si="0"/>
        <v>148466</v>
      </c>
    </row>
    <row r="143" spans="1:5" ht="14.25" customHeight="1">
      <c r="A143" s="55">
        <f t="shared" si="1"/>
        <v>44337</v>
      </c>
      <c r="B143" s="35">
        <v>114110</v>
      </c>
      <c r="C143" s="36">
        <v>36104</v>
      </c>
      <c r="D143" s="15">
        <f t="shared" si="0"/>
        <v>150214</v>
      </c>
    </row>
    <row r="144" spans="1:5" ht="14.25" customHeight="1">
      <c r="A144" s="65">
        <f t="shared" si="1"/>
        <v>44338</v>
      </c>
      <c r="B144" s="39">
        <v>116449</v>
      </c>
      <c r="C144" s="40">
        <v>28429</v>
      </c>
      <c r="D144" s="19">
        <f t="shared" si="0"/>
        <v>144878</v>
      </c>
    </row>
    <row r="145" spans="1:5" ht="14.25" customHeight="1">
      <c r="A145" s="65">
        <f t="shared" si="1"/>
        <v>44339</v>
      </c>
      <c r="B145" s="39">
        <v>116269</v>
      </c>
      <c r="C145" s="40">
        <v>20100</v>
      </c>
      <c r="D145" s="19">
        <f t="shared" si="0"/>
        <v>136369</v>
      </c>
    </row>
    <row r="146" spans="1:5" ht="14.25" customHeight="1">
      <c r="A146" s="55">
        <f t="shared" si="1"/>
        <v>44340</v>
      </c>
      <c r="B146" s="35">
        <v>115016</v>
      </c>
      <c r="C146" s="36">
        <v>39827</v>
      </c>
      <c r="D146" s="15">
        <f t="shared" si="0"/>
        <v>154843</v>
      </c>
    </row>
    <row r="147" spans="1:5" ht="14.25" customHeight="1">
      <c r="A147" s="55">
        <f t="shared" si="1"/>
        <v>44341</v>
      </c>
      <c r="B147" s="35">
        <v>121935</v>
      </c>
      <c r="C147" s="36">
        <v>40630</v>
      </c>
      <c r="D147" s="15">
        <f t="shared" si="0"/>
        <v>162565</v>
      </c>
    </row>
    <row r="148" spans="1:5" ht="14.25" customHeight="1">
      <c r="A148" s="66">
        <f t="shared" si="1"/>
        <v>44342</v>
      </c>
      <c r="B148" s="37">
        <v>108242</v>
      </c>
      <c r="C148" s="38">
        <v>26633</v>
      </c>
      <c r="D148" s="27">
        <f t="shared" si="0"/>
        <v>134875</v>
      </c>
      <c r="E148" t="s">
        <v>11</v>
      </c>
    </row>
    <row r="149" spans="1:5" ht="14.25" customHeight="1">
      <c r="A149" s="55">
        <f t="shared" si="1"/>
        <v>44343</v>
      </c>
      <c r="B149" s="35">
        <v>115297</v>
      </c>
      <c r="C149" s="36">
        <v>42504</v>
      </c>
      <c r="D149" s="15">
        <f t="shared" si="0"/>
        <v>157801</v>
      </c>
    </row>
    <row r="150" spans="1:5" ht="14.25" customHeight="1">
      <c r="A150" s="55">
        <f t="shared" si="1"/>
        <v>44344</v>
      </c>
      <c r="B150" s="35">
        <v>119038</v>
      </c>
      <c r="C150" s="36">
        <v>42163</v>
      </c>
      <c r="D150" s="15">
        <f t="shared" si="0"/>
        <v>161201</v>
      </c>
    </row>
    <row r="151" spans="1:5" ht="14.25" customHeight="1">
      <c r="A151" s="65">
        <f t="shared" si="1"/>
        <v>44345</v>
      </c>
      <c r="B151" s="39">
        <v>120614</v>
      </c>
      <c r="C151" s="40">
        <v>31755</v>
      </c>
      <c r="D151" s="19">
        <f t="shared" si="0"/>
        <v>152369</v>
      </c>
    </row>
    <row r="152" spans="1:5" ht="14.25" customHeight="1">
      <c r="A152" s="65">
        <f t="shared" si="1"/>
        <v>44346</v>
      </c>
      <c r="B152" s="39">
        <v>120549</v>
      </c>
      <c r="C152" s="40">
        <v>21472</v>
      </c>
      <c r="D152" s="19">
        <f t="shared" si="0"/>
        <v>142021</v>
      </c>
    </row>
    <row r="153" spans="1:5" ht="14.25" customHeight="1">
      <c r="A153" s="55">
        <f t="shared" si="1"/>
        <v>44347</v>
      </c>
      <c r="B153" s="35">
        <v>118726</v>
      </c>
      <c r="C153" s="36">
        <v>37284</v>
      </c>
      <c r="D153" s="15">
        <f t="shared" si="0"/>
        <v>156010</v>
      </c>
      <c r="E153" s="9">
        <f>SUM(D123:D153)</f>
        <v>4018948</v>
      </c>
    </row>
    <row r="154" spans="1:5" ht="14.25" customHeight="1">
      <c r="A154" s="70">
        <f t="shared" si="1"/>
        <v>44348</v>
      </c>
      <c r="B154" s="71">
        <v>109404</v>
      </c>
      <c r="C154" s="72">
        <v>26534</v>
      </c>
      <c r="D154" s="73">
        <f t="shared" si="0"/>
        <v>135938</v>
      </c>
      <c r="E154" t="s">
        <v>12</v>
      </c>
    </row>
    <row r="155" spans="1:5" ht="14.25" customHeight="1">
      <c r="A155" s="69">
        <f t="shared" si="1"/>
        <v>44349</v>
      </c>
      <c r="B155" s="34">
        <v>117651</v>
      </c>
      <c r="C155" s="50">
        <v>42529</v>
      </c>
      <c r="D155" s="25">
        <f t="shared" si="0"/>
        <v>160180</v>
      </c>
    </row>
    <row r="156" spans="1:5" ht="14.25" customHeight="1">
      <c r="A156" s="55">
        <f t="shared" si="1"/>
        <v>44350</v>
      </c>
      <c r="B156" s="13">
        <v>113629</v>
      </c>
      <c r="C156" s="14">
        <v>42486</v>
      </c>
      <c r="D156" s="15">
        <f t="shared" si="0"/>
        <v>156115</v>
      </c>
    </row>
    <row r="157" spans="1:5" ht="14.25" customHeight="1">
      <c r="A157" s="55">
        <f t="shared" si="1"/>
        <v>44351</v>
      </c>
      <c r="B157" s="35">
        <v>118480</v>
      </c>
      <c r="C157" s="36">
        <v>42145</v>
      </c>
      <c r="D157" s="15">
        <f t="shared" si="0"/>
        <v>160625</v>
      </c>
    </row>
    <row r="158" spans="1:5" ht="14.25" customHeight="1">
      <c r="A158" s="65">
        <f t="shared" si="1"/>
        <v>44352</v>
      </c>
      <c r="B158" s="39">
        <v>124898</v>
      </c>
      <c r="C158" s="40">
        <v>33127</v>
      </c>
      <c r="D158" s="19">
        <f t="shared" si="0"/>
        <v>158025</v>
      </c>
    </row>
    <row r="159" spans="1:5" ht="14.25" customHeight="1">
      <c r="A159" s="65">
        <f t="shared" si="1"/>
        <v>44353</v>
      </c>
      <c r="B159" s="39">
        <v>123769</v>
      </c>
      <c r="C159" s="40">
        <v>23222</v>
      </c>
      <c r="D159" s="19">
        <f t="shared" si="0"/>
        <v>146991</v>
      </c>
    </row>
    <row r="160" spans="1:5" ht="14.25" customHeight="1">
      <c r="A160" s="55">
        <f t="shared" si="1"/>
        <v>44354</v>
      </c>
      <c r="B160" s="35">
        <v>115235</v>
      </c>
      <c r="C160" s="36">
        <v>44347</v>
      </c>
      <c r="D160" s="15">
        <f t="shared" si="0"/>
        <v>159582</v>
      </c>
    </row>
    <row r="161" spans="1:4" ht="14.25" customHeight="1">
      <c r="A161" s="55">
        <f t="shared" si="1"/>
        <v>44355</v>
      </c>
      <c r="B161" s="35">
        <v>111614</v>
      </c>
      <c r="C161" s="36">
        <v>45618</v>
      </c>
      <c r="D161" s="15">
        <f t="shared" si="0"/>
        <v>157232</v>
      </c>
    </row>
    <row r="162" spans="1:4" ht="14.25" customHeight="1">
      <c r="A162" s="55">
        <f t="shared" si="1"/>
        <v>44356</v>
      </c>
      <c r="B162" s="35">
        <v>113697</v>
      </c>
      <c r="C162" s="36">
        <v>46539</v>
      </c>
      <c r="D162" s="15">
        <f t="shared" si="0"/>
        <v>160236</v>
      </c>
    </row>
    <row r="163" spans="1:4" ht="14.25" customHeight="1">
      <c r="A163" s="55">
        <f t="shared" si="1"/>
        <v>44357</v>
      </c>
      <c r="B163" s="35">
        <v>113652</v>
      </c>
      <c r="C163" s="36">
        <v>45972</v>
      </c>
      <c r="D163" s="15">
        <f t="shared" si="0"/>
        <v>159624</v>
      </c>
    </row>
    <row r="164" spans="1:4" ht="14.25" customHeight="1">
      <c r="A164" s="55">
        <f t="shared" si="1"/>
        <v>44358</v>
      </c>
      <c r="B164" s="35">
        <v>116123</v>
      </c>
      <c r="C164" s="36">
        <v>45197</v>
      </c>
      <c r="D164" s="15">
        <f t="shared" si="0"/>
        <v>161320</v>
      </c>
    </row>
    <row r="165" spans="1:4" ht="14.25" customHeight="1">
      <c r="A165" s="65">
        <f t="shared" si="1"/>
        <v>44359</v>
      </c>
      <c r="B165" s="39">
        <v>120765</v>
      </c>
      <c r="C165" s="40">
        <v>34215</v>
      </c>
      <c r="D165" s="19">
        <f t="shared" si="0"/>
        <v>154980</v>
      </c>
    </row>
    <row r="166" spans="1:4" ht="14.25" customHeight="1">
      <c r="A166" s="65">
        <f t="shared" si="1"/>
        <v>44360</v>
      </c>
      <c r="B166" s="39">
        <v>118595</v>
      </c>
      <c r="C166" s="40">
        <v>24296</v>
      </c>
      <c r="D166" s="19">
        <f t="shared" si="0"/>
        <v>142891</v>
      </c>
    </row>
    <row r="167" spans="1:4" ht="14.25" customHeight="1">
      <c r="A167" s="55">
        <f t="shared" si="1"/>
        <v>44361</v>
      </c>
      <c r="B167" s="35">
        <v>114046</v>
      </c>
      <c r="C167" s="36">
        <v>44458</v>
      </c>
      <c r="D167" s="15">
        <f t="shared" si="0"/>
        <v>158504</v>
      </c>
    </row>
    <row r="168" spans="1:4" ht="14.25" customHeight="1">
      <c r="A168" s="55">
        <f t="shared" si="1"/>
        <v>44362</v>
      </c>
      <c r="B168" s="35">
        <v>109818</v>
      </c>
      <c r="C168" s="36">
        <v>46135</v>
      </c>
      <c r="D168" s="15">
        <f t="shared" si="0"/>
        <v>155953</v>
      </c>
    </row>
    <row r="169" spans="1:4" ht="14.25" customHeight="1">
      <c r="A169" s="55">
        <f t="shared" si="1"/>
        <v>44363</v>
      </c>
      <c r="B169" s="35">
        <v>111367</v>
      </c>
      <c r="C169" s="36">
        <v>44558</v>
      </c>
      <c r="D169" s="15">
        <f t="shared" si="0"/>
        <v>155925</v>
      </c>
    </row>
    <row r="170" spans="1:4" ht="14.25" customHeight="1">
      <c r="A170" s="55">
        <f t="shared" si="1"/>
        <v>44364</v>
      </c>
      <c r="B170" s="35">
        <v>111212</v>
      </c>
      <c r="C170" s="36">
        <v>44827</v>
      </c>
      <c r="D170" s="15">
        <f t="shared" si="0"/>
        <v>156039</v>
      </c>
    </row>
    <row r="171" spans="1:4" ht="14.25" customHeight="1">
      <c r="A171" s="55">
        <f t="shared" si="1"/>
        <v>44365</v>
      </c>
      <c r="B171" s="35">
        <v>111330</v>
      </c>
      <c r="C171" s="36">
        <v>43233</v>
      </c>
      <c r="D171" s="15">
        <f t="shared" si="0"/>
        <v>154563</v>
      </c>
    </row>
    <row r="172" spans="1:4" ht="14.25" customHeight="1">
      <c r="A172" s="65">
        <f t="shared" si="1"/>
        <v>44366</v>
      </c>
      <c r="B172" s="39">
        <v>106379</v>
      </c>
      <c r="C172" s="40">
        <v>32894</v>
      </c>
      <c r="D172" s="19">
        <f t="shared" si="0"/>
        <v>139273</v>
      </c>
    </row>
    <row r="173" spans="1:4" ht="14.25" customHeight="1">
      <c r="A173" s="65">
        <f t="shared" si="1"/>
        <v>44367</v>
      </c>
      <c r="B173" s="39">
        <v>100835</v>
      </c>
      <c r="C173" s="40">
        <v>21550</v>
      </c>
      <c r="D173" s="19">
        <f t="shared" si="0"/>
        <v>122385</v>
      </c>
    </row>
    <row r="174" spans="1:4" ht="14.25" customHeight="1">
      <c r="A174" s="55">
        <f t="shared" si="1"/>
        <v>44368</v>
      </c>
      <c r="B174" s="35">
        <v>107232</v>
      </c>
      <c r="C174" s="36">
        <v>41984</v>
      </c>
      <c r="D174" s="15">
        <f t="shared" si="0"/>
        <v>149216</v>
      </c>
    </row>
    <row r="175" spans="1:4" ht="14.25" customHeight="1">
      <c r="A175" s="55">
        <f t="shared" si="1"/>
        <v>44369</v>
      </c>
      <c r="B175" s="35">
        <v>102503</v>
      </c>
      <c r="C175" s="36">
        <v>43792</v>
      </c>
      <c r="D175" s="15">
        <f t="shared" si="0"/>
        <v>146295</v>
      </c>
    </row>
    <row r="176" spans="1:4" ht="14.25" customHeight="1">
      <c r="A176" s="55">
        <f t="shared" si="1"/>
        <v>44370</v>
      </c>
      <c r="B176" s="35">
        <v>102481</v>
      </c>
      <c r="C176" s="36">
        <v>43841</v>
      </c>
      <c r="D176" s="15">
        <f t="shared" si="0"/>
        <v>146322</v>
      </c>
    </row>
    <row r="177" spans="1:5" ht="14.25" customHeight="1">
      <c r="A177" s="55">
        <f t="shared" si="1"/>
        <v>44371</v>
      </c>
      <c r="B177" s="35">
        <v>101830</v>
      </c>
      <c r="C177" s="36">
        <v>42739</v>
      </c>
      <c r="D177" s="15">
        <f t="shared" si="0"/>
        <v>144569</v>
      </c>
    </row>
    <row r="178" spans="1:5" ht="14.25" customHeight="1">
      <c r="A178" s="55">
        <f t="shared" si="1"/>
        <v>44372</v>
      </c>
      <c r="B178" s="35">
        <v>104765</v>
      </c>
      <c r="C178" s="36">
        <v>42707</v>
      </c>
      <c r="D178" s="15">
        <f t="shared" si="0"/>
        <v>147472</v>
      </c>
    </row>
    <row r="179" spans="1:5" ht="14.25" customHeight="1">
      <c r="A179" s="65">
        <f t="shared" si="1"/>
        <v>44373</v>
      </c>
      <c r="B179" s="39">
        <v>97107</v>
      </c>
      <c r="C179" s="40">
        <v>33821</v>
      </c>
      <c r="D179" s="19">
        <f t="shared" si="0"/>
        <v>130928</v>
      </c>
    </row>
    <row r="180" spans="1:5" ht="14.25" customHeight="1">
      <c r="A180" s="65">
        <f t="shared" si="1"/>
        <v>44374</v>
      </c>
      <c r="B180" s="39">
        <v>90395</v>
      </c>
      <c r="C180" s="40">
        <v>23184</v>
      </c>
      <c r="D180" s="19">
        <f t="shared" si="0"/>
        <v>113579</v>
      </c>
    </row>
    <row r="181" spans="1:5" ht="14.25" customHeight="1">
      <c r="A181" s="55">
        <f t="shared" si="1"/>
        <v>44375</v>
      </c>
      <c r="B181" s="35">
        <v>101447</v>
      </c>
      <c r="C181" s="36">
        <v>43076</v>
      </c>
      <c r="D181" s="15">
        <f t="shared" si="0"/>
        <v>144523</v>
      </c>
    </row>
    <row r="182" spans="1:5" ht="14.25" customHeight="1">
      <c r="A182" s="55">
        <f t="shared" si="1"/>
        <v>44376</v>
      </c>
      <c r="B182" s="35">
        <v>97654</v>
      </c>
      <c r="C182" s="36">
        <v>43438</v>
      </c>
      <c r="D182" s="15">
        <f t="shared" si="0"/>
        <v>141092</v>
      </c>
    </row>
    <row r="183" spans="1:5" ht="14.25" customHeight="1">
      <c r="A183" s="55">
        <f t="shared" si="1"/>
        <v>44377</v>
      </c>
      <c r="B183" s="35">
        <v>98536</v>
      </c>
      <c r="C183" s="36">
        <v>42084</v>
      </c>
      <c r="D183" s="15">
        <f t="shared" si="0"/>
        <v>140620</v>
      </c>
      <c r="E183" s="9">
        <f>SUM(D154:D183)</f>
        <v>4460997</v>
      </c>
    </row>
    <row r="184" spans="1:5" ht="14.25" customHeight="1">
      <c r="A184" s="68">
        <f t="shared" si="1"/>
        <v>44378</v>
      </c>
      <c r="B184" s="21">
        <v>98418</v>
      </c>
      <c r="C184" s="22">
        <v>42032</v>
      </c>
      <c r="D184" s="23">
        <f t="shared" si="0"/>
        <v>140450</v>
      </c>
    </row>
    <row r="185" spans="1:5" ht="14.25" customHeight="1">
      <c r="A185" s="69">
        <f t="shared" si="1"/>
        <v>44379</v>
      </c>
      <c r="B185" s="34">
        <v>102755</v>
      </c>
      <c r="C185" s="50">
        <v>41090</v>
      </c>
      <c r="D185" s="25">
        <f t="shared" si="0"/>
        <v>143845</v>
      </c>
    </row>
    <row r="186" spans="1:5" ht="14.25" customHeight="1">
      <c r="A186" s="65">
        <f t="shared" si="1"/>
        <v>44380</v>
      </c>
      <c r="B186" s="17">
        <v>79578</v>
      </c>
      <c r="C186" s="18">
        <v>31792</v>
      </c>
      <c r="D186" s="19">
        <f t="shared" si="0"/>
        <v>111370</v>
      </c>
    </row>
    <row r="187" spans="1:5" ht="14.25" customHeight="1">
      <c r="A187" s="65">
        <f t="shared" si="1"/>
        <v>44381</v>
      </c>
      <c r="B187" s="39">
        <v>67081</v>
      </c>
      <c r="C187" s="40">
        <v>22478</v>
      </c>
      <c r="D187" s="19">
        <f t="shared" si="0"/>
        <v>89559</v>
      </c>
      <c r="E187" s="60"/>
    </row>
    <row r="188" spans="1:5" ht="14.25" customHeight="1">
      <c r="A188" s="55">
        <f t="shared" si="1"/>
        <v>44382</v>
      </c>
      <c r="B188" s="35">
        <v>83722</v>
      </c>
      <c r="C188" s="36">
        <v>40642</v>
      </c>
      <c r="D188" s="15">
        <f t="shared" si="0"/>
        <v>124364</v>
      </c>
    </row>
    <row r="189" spans="1:5" ht="14.25" customHeight="1">
      <c r="A189" s="55">
        <f t="shared" si="1"/>
        <v>44383</v>
      </c>
      <c r="B189" s="35">
        <v>79650</v>
      </c>
      <c r="C189" s="36">
        <v>41834</v>
      </c>
      <c r="D189" s="15">
        <f t="shared" si="0"/>
        <v>121484</v>
      </c>
    </row>
    <row r="190" spans="1:5" ht="14.25" customHeight="1">
      <c r="A190" s="55">
        <f t="shared" si="1"/>
        <v>44384</v>
      </c>
      <c r="B190" s="35">
        <v>80393</v>
      </c>
      <c r="C190" s="36">
        <v>42773</v>
      </c>
      <c r="D190" s="15">
        <f t="shared" si="0"/>
        <v>123166</v>
      </c>
    </row>
    <row r="191" spans="1:5" ht="14.25" customHeight="1">
      <c r="A191" s="55">
        <f t="shared" si="1"/>
        <v>44385</v>
      </c>
      <c r="B191" s="35">
        <v>79211</v>
      </c>
      <c r="C191" s="36">
        <v>42970</v>
      </c>
      <c r="D191" s="15">
        <f t="shared" si="0"/>
        <v>122181</v>
      </c>
    </row>
    <row r="192" spans="1:5" ht="14.25" customHeight="1">
      <c r="A192" s="55">
        <f t="shared" si="1"/>
        <v>44386</v>
      </c>
      <c r="B192" s="35">
        <v>78943</v>
      </c>
      <c r="C192" s="36">
        <v>41156</v>
      </c>
      <c r="D192" s="15">
        <f t="shared" si="0"/>
        <v>120099</v>
      </c>
    </row>
    <row r="193" spans="1:5" ht="14.25" customHeight="1">
      <c r="A193" s="65">
        <f t="shared" si="1"/>
        <v>44387</v>
      </c>
      <c r="B193" s="39">
        <v>69094</v>
      </c>
      <c r="C193" s="40">
        <v>31464</v>
      </c>
      <c r="D193" s="19">
        <f t="shared" si="0"/>
        <v>100558</v>
      </c>
    </row>
    <row r="194" spans="1:5" ht="14.25" customHeight="1">
      <c r="A194" s="65">
        <f t="shared" si="1"/>
        <v>44388</v>
      </c>
      <c r="B194" s="39">
        <v>59676</v>
      </c>
      <c r="C194" s="40">
        <v>21208</v>
      </c>
      <c r="D194" s="19">
        <f t="shared" si="0"/>
        <v>80884</v>
      </c>
    </row>
    <row r="195" spans="1:5" ht="14.25" customHeight="1">
      <c r="A195" s="55">
        <f t="shared" si="1"/>
        <v>44389</v>
      </c>
      <c r="B195" s="35">
        <v>79648</v>
      </c>
      <c r="C195" s="36">
        <v>39542</v>
      </c>
      <c r="D195" s="15">
        <f t="shared" si="0"/>
        <v>119190</v>
      </c>
    </row>
    <row r="196" spans="1:5" ht="14.25" customHeight="1">
      <c r="A196" s="55">
        <f t="shared" si="1"/>
        <v>44390</v>
      </c>
      <c r="B196" s="35">
        <v>76829</v>
      </c>
      <c r="C196" s="36">
        <v>41110</v>
      </c>
      <c r="D196" s="15">
        <f t="shared" si="0"/>
        <v>117939</v>
      </c>
    </row>
    <row r="197" spans="1:5" ht="14.25" customHeight="1">
      <c r="A197" s="55">
        <f t="shared" si="1"/>
        <v>44391</v>
      </c>
      <c r="B197" s="35">
        <v>78536</v>
      </c>
      <c r="C197" s="36">
        <v>42232</v>
      </c>
      <c r="D197" s="15">
        <f t="shared" si="0"/>
        <v>120768</v>
      </c>
    </row>
    <row r="198" spans="1:5" ht="14.25" customHeight="1">
      <c r="A198" s="55">
        <f t="shared" si="1"/>
        <v>44392</v>
      </c>
      <c r="B198" s="35">
        <v>78792</v>
      </c>
      <c r="C198" s="36">
        <v>42727</v>
      </c>
      <c r="D198" s="15">
        <f t="shared" si="0"/>
        <v>121519</v>
      </c>
    </row>
    <row r="199" spans="1:5" ht="14.25" customHeight="1">
      <c r="A199" s="55">
        <f t="shared" si="1"/>
        <v>44393</v>
      </c>
      <c r="B199" s="35">
        <v>81091</v>
      </c>
      <c r="C199" s="36">
        <v>41840</v>
      </c>
      <c r="D199" s="15">
        <f t="shared" si="0"/>
        <v>122931</v>
      </c>
    </row>
    <row r="200" spans="1:5" ht="14.25" customHeight="1">
      <c r="A200" s="65">
        <f t="shared" si="1"/>
        <v>44394</v>
      </c>
      <c r="B200" s="39">
        <v>72385</v>
      </c>
      <c r="C200" s="40">
        <v>33435</v>
      </c>
      <c r="D200" s="19">
        <f t="shared" si="0"/>
        <v>105820</v>
      </c>
    </row>
    <row r="201" spans="1:5" ht="14.25" customHeight="1">
      <c r="A201" s="65">
        <f t="shared" si="1"/>
        <v>44395</v>
      </c>
      <c r="B201" s="39">
        <v>59622</v>
      </c>
      <c r="C201" s="40">
        <v>22379</v>
      </c>
      <c r="D201" s="19">
        <f t="shared" si="0"/>
        <v>82001</v>
      </c>
    </row>
    <row r="202" spans="1:5" ht="14.25" customHeight="1">
      <c r="A202" s="55">
        <f t="shared" si="1"/>
        <v>44396</v>
      </c>
      <c r="B202" s="35">
        <v>77195</v>
      </c>
      <c r="C202" s="36">
        <v>27737</v>
      </c>
      <c r="D202" s="15">
        <f t="shared" si="0"/>
        <v>104932</v>
      </c>
    </row>
    <row r="203" spans="1:5" ht="14.25" customHeight="1">
      <c r="A203" s="66">
        <f t="shared" si="1"/>
        <v>44397</v>
      </c>
      <c r="B203" s="37">
        <v>54107</v>
      </c>
      <c r="C203" s="38">
        <v>11910</v>
      </c>
      <c r="D203" s="27">
        <f t="shared" si="0"/>
        <v>66017</v>
      </c>
      <c r="E203" t="s">
        <v>13</v>
      </c>
    </row>
    <row r="204" spans="1:5" ht="14.25" customHeight="1">
      <c r="A204" s="55">
        <f t="shared" si="1"/>
        <v>44398</v>
      </c>
      <c r="B204" s="35">
        <v>87089</v>
      </c>
      <c r="C204" s="36">
        <v>38354</v>
      </c>
      <c r="D204" s="15">
        <f t="shared" si="0"/>
        <v>125443</v>
      </c>
    </row>
    <row r="205" spans="1:5" ht="14.25" customHeight="1">
      <c r="A205" s="55">
        <f t="shared" si="1"/>
        <v>44399</v>
      </c>
      <c r="B205" s="35">
        <v>86778</v>
      </c>
      <c r="C205" s="36">
        <v>42575</v>
      </c>
      <c r="D205" s="15">
        <f t="shared" si="0"/>
        <v>129353</v>
      </c>
    </row>
    <row r="206" spans="1:5" ht="14.25" customHeight="1">
      <c r="A206" s="55">
        <f t="shared" si="1"/>
        <v>44400</v>
      </c>
      <c r="B206" s="35">
        <v>89294</v>
      </c>
      <c r="C206" s="36">
        <v>41969</v>
      </c>
      <c r="D206" s="15">
        <f t="shared" si="0"/>
        <v>131263</v>
      </c>
    </row>
    <row r="207" spans="1:5" ht="14.25" customHeight="1">
      <c r="A207" s="65">
        <f t="shared" si="1"/>
        <v>44401</v>
      </c>
      <c r="B207" s="39">
        <v>81408</v>
      </c>
      <c r="C207" s="40">
        <v>32837</v>
      </c>
      <c r="D207" s="19">
        <f t="shared" si="0"/>
        <v>114245</v>
      </c>
    </row>
    <row r="208" spans="1:5" ht="14.25" customHeight="1">
      <c r="A208" s="65">
        <f t="shared" si="1"/>
        <v>44402</v>
      </c>
      <c r="B208" s="39">
        <v>75901</v>
      </c>
      <c r="C208" s="40">
        <v>21773</v>
      </c>
      <c r="D208" s="19">
        <f t="shared" si="0"/>
        <v>97674</v>
      </c>
    </row>
    <row r="209" spans="1:5" ht="14.25" customHeight="1">
      <c r="A209" s="55">
        <f t="shared" si="1"/>
        <v>44403</v>
      </c>
      <c r="B209" s="35">
        <v>94092</v>
      </c>
      <c r="C209" s="36">
        <v>43140</v>
      </c>
      <c r="D209" s="15">
        <f t="shared" si="0"/>
        <v>137232</v>
      </c>
    </row>
    <row r="210" spans="1:5" ht="14.25" customHeight="1">
      <c r="A210" s="55">
        <f t="shared" si="1"/>
        <v>44404</v>
      </c>
      <c r="B210" s="35">
        <v>90679</v>
      </c>
      <c r="C210" s="36">
        <v>43883</v>
      </c>
      <c r="D210" s="15">
        <f t="shared" si="0"/>
        <v>134562</v>
      </c>
    </row>
    <row r="211" spans="1:5" ht="14.25" customHeight="1">
      <c r="A211" s="55">
        <f t="shared" si="1"/>
        <v>44405</v>
      </c>
      <c r="B211" s="35">
        <v>90902</v>
      </c>
      <c r="C211" s="36">
        <v>44930</v>
      </c>
      <c r="D211" s="15">
        <f t="shared" si="0"/>
        <v>135832</v>
      </c>
    </row>
    <row r="212" spans="1:5" ht="14.25" customHeight="1">
      <c r="A212" s="55">
        <f t="shared" si="1"/>
        <v>44406</v>
      </c>
      <c r="B212" s="35">
        <v>91171</v>
      </c>
      <c r="C212" s="36">
        <v>44686</v>
      </c>
      <c r="D212" s="15">
        <f t="shared" si="0"/>
        <v>135857</v>
      </c>
    </row>
    <row r="213" spans="1:5" ht="14.25" customHeight="1">
      <c r="A213" s="55">
        <f t="shared" si="1"/>
        <v>44407</v>
      </c>
      <c r="B213" s="35">
        <v>93604</v>
      </c>
      <c r="C213" s="36">
        <v>42431</v>
      </c>
      <c r="D213" s="15">
        <f t="shared" si="0"/>
        <v>136035</v>
      </c>
    </row>
    <row r="214" spans="1:5" ht="14.25" customHeight="1">
      <c r="A214" s="65">
        <f t="shared" si="1"/>
        <v>44408</v>
      </c>
      <c r="B214" s="39">
        <v>91930</v>
      </c>
      <c r="C214" s="40">
        <v>33093</v>
      </c>
      <c r="D214" s="19">
        <f t="shared" si="0"/>
        <v>125023</v>
      </c>
      <c r="E214" s="9">
        <f>SUM(D184:D214)</f>
        <v>3641596</v>
      </c>
    </row>
    <row r="215" spans="1:5" ht="14.25" customHeight="1">
      <c r="A215" s="67">
        <f t="shared" si="1"/>
        <v>44409</v>
      </c>
      <c r="B215" s="48">
        <v>86228</v>
      </c>
      <c r="C215" s="49">
        <v>22124</v>
      </c>
      <c r="D215" s="33">
        <f t="shared" si="0"/>
        <v>108352</v>
      </c>
    </row>
    <row r="216" spans="1:5" ht="14.25" customHeight="1">
      <c r="A216" s="69">
        <f t="shared" si="1"/>
        <v>44410</v>
      </c>
      <c r="B216" s="34">
        <v>98326</v>
      </c>
      <c r="C216" s="50">
        <v>42060</v>
      </c>
      <c r="D216" s="25">
        <f t="shared" si="0"/>
        <v>140386</v>
      </c>
    </row>
    <row r="217" spans="1:5" ht="14.25" customHeight="1">
      <c r="A217" s="55">
        <f t="shared" si="1"/>
        <v>44411</v>
      </c>
      <c r="B217" s="13">
        <v>95600</v>
      </c>
      <c r="C217" s="14">
        <v>43812</v>
      </c>
      <c r="D217" s="15">
        <f t="shared" si="0"/>
        <v>139412</v>
      </c>
    </row>
    <row r="218" spans="1:5" ht="14.25" customHeight="1">
      <c r="A218" s="55">
        <f t="shared" si="1"/>
        <v>44412</v>
      </c>
      <c r="B218" s="35">
        <v>96795</v>
      </c>
      <c r="C218" s="36">
        <v>43466</v>
      </c>
      <c r="D218" s="15">
        <f t="shared" si="0"/>
        <v>140261</v>
      </c>
    </row>
    <row r="219" spans="1:5" ht="14.25" customHeight="1">
      <c r="A219" s="55">
        <f t="shared" si="1"/>
        <v>44413</v>
      </c>
      <c r="B219" s="35">
        <v>97706</v>
      </c>
      <c r="C219" s="36">
        <v>43162</v>
      </c>
      <c r="D219" s="15">
        <f t="shared" si="0"/>
        <v>140868</v>
      </c>
      <c r="E219" s="60"/>
    </row>
    <row r="220" spans="1:5" ht="14.25" customHeight="1">
      <c r="A220" s="55">
        <f t="shared" si="1"/>
        <v>44414</v>
      </c>
      <c r="B220" s="35">
        <v>101583</v>
      </c>
      <c r="C220" s="36">
        <v>42424</v>
      </c>
      <c r="D220" s="15">
        <f t="shared" si="0"/>
        <v>144007</v>
      </c>
    </row>
    <row r="221" spans="1:5" ht="14.25" customHeight="1">
      <c r="A221" s="65">
        <f t="shared" si="1"/>
        <v>44415</v>
      </c>
      <c r="B221" s="39">
        <v>99948</v>
      </c>
      <c r="C221" s="40">
        <v>33292</v>
      </c>
      <c r="D221" s="19">
        <f t="shared" si="0"/>
        <v>133240</v>
      </c>
    </row>
    <row r="222" spans="1:5" ht="14.25" customHeight="1">
      <c r="A222" s="65">
        <f t="shared" si="1"/>
        <v>44416</v>
      </c>
      <c r="B222" s="39">
        <v>94969</v>
      </c>
      <c r="C222" s="40">
        <v>23048</v>
      </c>
      <c r="D222" s="19">
        <f t="shared" si="0"/>
        <v>118017</v>
      </c>
    </row>
    <row r="223" spans="1:5" ht="14.25" customHeight="1">
      <c r="A223" s="55">
        <f t="shared" si="1"/>
        <v>44417</v>
      </c>
      <c r="B223" s="35">
        <v>100383</v>
      </c>
      <c r="C223" s="36">
        <v>41891</v>
      </c>
      <c r="D223" s="15">
        <f t="shared" si="0"/>
        <v>142274</v>
      </c>
    </row>
    <row r="224" spans="1:5" ht="14.25" customHeight="1">
      <c r="A224" s="66">
        <f t="shared" si="1"/>
        <v>44418</v>
      </c>
      <c r="B224" s="37">
        <v>99030</v>
      </c>
      <c r="C224" s="38">
        <v>40571</v>
      </c>
      <c r="D224" s="27">
        <f t="shared" si="0"/>
        <v>139601</v>
      </c>
      <c r="E224" t="s">
        <v>14</v>
      </c>
    </row>
    <row r="225" spans="1:5" ht="14.25" customHeight="1">
      <c r="A225" s="55">
        <f t="shared" si="1"/>
        <v>44419</v>
      </c>
      <c r="B225" s="35">
        <v>82884</v>
      </c>
      <c r="C225" s="36">
        <v>30641</v>
      </c>
      <c r="D225" s="15">
        <f t="shared" si="0"/>
        <v>113525</v>
      </c>
    </row>
    <row r="226" spans="1:5" ht="14.25" customHeight="1">
      <c r="A226" s="55">
        <f t="shared" si="1"/>
        <v>44420</v>
      </c>
      <c r="B226" s="35">
        <v>101614</v>
      </c>
      <c r="C226" s="36">
        <v>46698</v>
      </c>
      <c r="D226" s="15">
        <f t="shared" si="0"/>
        <v>148312</v>
      </c>
    </row>
    <row r="227" spans="1:5" ht="14.25" customHeight="1">
      <c r="A227" s="55">
        <f t="shared" si="1"/>
        <v>44421</v>
      </c>
      <c r="B227" s="35">
        <v>105472</v>
      </c>
      <c r="C227" s="36">
        <v>46445</v>
      </c>
      <c r="D227" s="15">
        <f t="shared" si="0"/>
        <v>151917</v>
      </c>
    </row>
    <row r="228" spans="1:5" ht="14.25" customHeight="1">
      <c r="A228" s="65">
        <f t="shared" si="1"/>
        <v>44422</v>
      </c>
      <c r="B228" s="39">
        <v>101514</v>
      </c>
      <c r="C228" s="40">
        <v>35452</v>
      </c>
      <c r="D228" s="19">
        <f t="shared" si="0"/>
        <v>136966</v>
      </c>
    </row>
    <row r="229" spans="1:5" ht="14.25" customHeight="1">
      <c r="A229" s="65">
        <f t="shared" si="1"/>
        <v>44423</v>
      </c>
      <c r="B229" s="39">
        <v>91594</v>
      </c>
      <c r="C229" s="40">
        <v>23587</v>
      </c>
      <c r="D229" s="19">
        <f t="shared" si="0"/>
        <v>115181</v>
      </c>
    </row>
    <row r="230" spans="1:5" ht="14.25" customHeight="1">
      <c r="A230" s="55">
        <f t="shared" si="1"/>
        <v>44424</v>
      </c>
      <c r="B230" s="35">
        <v>104161</v>
      </c>
      <c r="C230" s="36">
        <v>37986</v>
      </c>
      <c r="D230" s="15">
        <f t="shared" si="0"/>
        <v>142147</v>
      </c>
    </row>
    <row r="231" spans="1:5" ht="14.25" customHeight="1">
      <c r="A231" s="66">
        <f t="shared" si="1"/>
        <v>44425</v>
      </c>
      <c r="B231" s="37">
        <v>78402</v>
      </c>
      <c r="C231" s="38">
        <v>19549</v>
      </c>
      <c r="D231" s="27">
        <f t="shared" si="0"/>
        <v>97951</v>
      </c>
      <c r="E231" t="s">
        <v>15</v>
      </c>
    </row>
    <row r="232" spans="1:5" ht="14.25" customHeight="1">
      <c r="A232" s="55">
        <f t="shared" si="1"/>
        <v>44426</v>
      </c>
      <c r="B232" s="35">
        <v>104882</v>
      </c>
      <c r="C232" s="36">
        <v>44990</v>
      </c>
      <c r="D232" s="15">
        <f t="shared" si="0"/>
        <v>149872</v>
      </c>
    </row>
    <row r="233" spans="1:5" ht="14.25" customHeight="1">
      <c r="A233" s="55">
        <f t="shared" si="1"/>
        <v>44427</v>
      </c>
      <c r="B233" s="35">
        <v>102574</v>
      </c>
      <c r="C233" s="36">
        <v>47988</v>
      </c>
      <c r="D233" s="15">
        <f t="shared" si="0"/>
        <v>150562</v>
      </c>
    </row>
    <row r="234" spans="1:5" ht="14.25" customHeight="1">
      <c r="A234" s="55">
        <f t="shared" si="1"/>
        <v>44428</v>
      </c>
      <c r="B234" s="35">
        <v>106742</v>
      </c>
      <c r="C234" s="36">
        <v>46460</v>
      </c>
      <c r="D234" s="15">
        <f t="shared" si="0"/>
        <v>153202</v>
      </c>
    </row>
    <row r="235" spans="1:5" ht="14.25" customHeight="1">
      <c r="A235" s="65">
        <f t="shared" si="1"/>
        <v>44429</v>
      </c>
      <c r="B235" s="39">
        <v>101420</v>
      </c>
      <c r="C235" s="40">
        <v>36116</v>
      </c>
      <c r="D235" s="19">
        <f t="shared" si="0"/>
        <v>137536</v>
      </c>
    </row>
    <row r="236" spans="1:5" ht="14.25" customHeight="1">
      <c r="A236" s="65">
        <f t="shared" si="1"/>
        <v>44430</v>
      </c>
      <c r="B236" s="39">
        <v>96304</v>
      </c>
      <c r="C236" s="40">
        <v>25420</v>
      </c>
      <c r="D236" s="19">
        <f t="shared" si="0"/>
        <v>121724</v>
      </c>
      <c r="E236" s="60"/>
    </row>
    <row r="237" spans="1:5" ht="14.25" customHeight="1">
      <c r="A237" s="55">
        <f t="shared" si="1"/>
        <v>44431</v>
      </c>
      <c r="B237" s="35">
        <v>104055</v>
      </c>
      <c r="C237" s="36">
        <v>46735</v>
      </c>
      <c r="D237" s="15">
        <f t="shared" si="0"/>
        <v>150790</v>
      </c>
    </row>
    <row r="238" spans="1:5" ht="14.25" customHeight="1">
      <c r="A238" s="55">
        <f t="shared" si="1"/>
        <v>44432</v>
      </c>
      <c r="B238" s="35">
        <v>101147</v>
      </c>
      <c r="C238" s="36">
        <v>48317</v>
      </c>
      <c r="D238" s="15">
        <f t="shared" si="0"/>
        <v>149464</v>
      </c>
    </row>
    <row r="239" spans="1:5" ht="14.25" customHeight="1">
      <c r="A239" s="55">
        <f t="shared" si="1"/>
        <v>44433</v>
      </c>
      <c r="B239" s="35">
        <v>104991</v>
      </c>
      <c r="C239" s="36">
        <v>49293</v>
      </c>
      <c r="D239" s="15">
        <f t="shared" si="0"/>
        <v>154284</v>
      </c>
    </row>
    <row r="240" spans="1:5" ht="14.25" customHeight="1">
      <c r="A240" s="55">
        <f t="shared" si="1"/>
        <v>44434</v>
      </c>
      <c r="B240" s="35">
        <v>105761</v>
      </c>
      <c r="C240" s="36">
        <v>48137</v>
      </c>
      <c r="D240" s="15">
        <f t="shared" si="0"/>
        <v>153898</v>
      </c>
    </row>
    <row r="241" spans="1:5" ht="14.25" customHeight="1">
      <c r="A241" s="55">
        <f t="shared" si="1"/>
        <v>44435</v>
      </c>
      <c r="B241" s="35">
        <v>111807</v>
      </c>
      <c r="C241" s="36">
        <v>47400</v>
      </c>
      <c r="D241" s="15">
        <f t="shared" si="0"/>
        <v>159207</v>
      </c>
    </row>
    <row r="242" spans="1:5" ht="14.25" customHeight="1">
      <c r="A242" s="65">
        <f t="shared" si="1"/>
        <v>44436</v>
      </c>
      <c r="B242" s="39">
        <v>111445</v>
      </c>
      <c r="C242" s="40">
        <v>35951</v>
      </c>
      <c r="D242" s="19">
        <f t="shared" si="0"/>
        <v>147396</v>
      </c>
    </row>
    <row r="243" spans="1:5" ht="14.25" customHeight="1">
      <c r="A243" s="65">
        <f t="shared" si="1"/>
        <v>44437</v>
      </c>
      <c r="B243" s="39">
        <v>107323</v>
      </c>
      <c r="C243" s="40">
        <v>24859</v>
      </c>
      <c r="D243" s="19">
        <f t="shared" si="0"/>
        <v>132182</v>
      </c>
    </row>
    <row r="244" spans="1:5" ht="14.25" customHeight="1">
      <c r="A244" s="55">
        <f t="shared" si="1"/>
        <v>44438</v>
      </c>
      <c r="B244" s="35">
        <v>109671</v>
      </c>
      <c r="C244" s="36">
        <v>44324</v>
      </c>
      <c r="D244" s="15">
        <f t="shared" si="0"/>
        <v>153995</v>
      </c>
    </row>
    <row r="245" spans="1:5" ht="14.25" customHeight="1">
      <c r="A245" s="55">
        <f t="shared" si="1"/>
        <v>44439</v>
      </c>
      <c r="B245" s="35">
        <v>105101</v>
      </c>
      <c r="C245" s="36">
        <v>46275</v>
      </c>
      <c r="D245" s="15">
        <f t="shared" si="0"/>
        <v>151376</v>
      </c>
      <c r="E245" s="80">
        <f>SUM(D215:D245)</f>
        <v>4317905</v>
      </c>
    </row>
    <row r="246" spans="1:5" ht="14.25" customHeight="1">
      <c r="A246" s="68">
        <f t="shared" si="1"/>
        <v>44440</v>
      </c>
      <c r="B246" s="21">
        <v>107501</v>
      </c>
      <c r="C246" s="22">
        <v>45066</v>
      </c>
      <c r="D246" s="23">
        <f t="shared" si="0"/>
        <v>152567</v>
      </c>
    </row>
    <row r="247" spans="1:5" ht="14.25" customHeight="1">
      <c r="A247" s="69">
        <f t="shared" si="1"/>
        <v>44441</v>
      </c>
      <c r="B247" s="34">
        <v>107661</v>
      </c>
      <c r="C247" s="50">
        <v>45833</v>
      </c>
      <c r="D247" s="25">
        <f t="shared" si="0"/>
        <v>153494</v>
      </c>
    </row>
    <row r="248" spans="1:5" ht="14.25" customHeight="1">
      <c r="A248" s="55">
        <f t="shared" si="1"/>
        <v>44442</v>
      </c>
      <c r="B248" s="13">
        <v>113686</v>
      </c>
      <c r="C248" s="14">
        <v>44329</v>
      </c>
      <c r="D248" s="15">
        <f t="shared" si="0"/>
        <v>158015</v>
      </c>
    </row>
    <row r="249" spans="1:5" ht="14.25" customHeight="1">
      <c r="A249" s="65">
        <f t="shared" si="1"/>
        <v>44443</v>
      </c>
      <c r="B249" s="39">
        <v>117042</v>
      </c>
      <c r="C249" s="40">
        <v>33685</v>
      </c>
      <c r="D249" s="19">
        <f t="shared" si="0"/>
        <v>150727</v>
      </c>
    </row>
    <row r="250" spans="1:5" ht="14.25" customHeight="1">
      <c r="A250" s="65">
        <f t="shared" si="1"/>
        <v>44444</v>
      </c>
      <c r="B250" s="39">
        <v>117876</v>
      </c>
      <c r="C250" s="40">
        <v>23029</v>
      </c>
      <c r="D250" s="19">
        <f t="shared" si="0"/>
        <v>140905</v>
      </c>
    </row>
    <row r="251" spans="1:5" ht="14.25" customHeight="1">
      <c r="A251" s="55">
        <f t="shared" si="1"/>
        <v>44445</v>
      </c>
      <c r="B251" s="35">
        <v>108924</v>
      </c>
      <c r="C251" s="36">
        <v>43378</v>
      </c>
      <c r="D251" s="15">
        <f t="shared" si="0"/>
        <v>152302</v>
      </c>
    </row>
    <row r="252" spans="1:5" ht="14.25" customHeight="1">
      <c r="A252" s="55">
        <f t="shared" si="1"/>
        <v>44446</v>
      </c>
      <c r="B252" s="35">
        <v>104562</v>
      </c>
      <c r="C252" s="36">
        <v>44449</v>
      </c>
      <c r="D252" s="15">
        <f t="shared" si="0"/>
        <v>149011</v>
      </c>
    </row>
    <row r="253" spans="1:5" ht="14.25" customHeight="1">
      <c r="A253" s="55">
        <f t="shared" si="1"/>
        <v>44447</v>
      </c>
      <c r="B253" s="35">
        <v>107612</v>
      </c>
      <c r="C253" s="36">
        <v>45325</v>
      </c>
      <c r="D253" s="15">
        <f t="shared" si="0"/>
        <v>152937</v>
      </c>
    </row>
    <row r="254" spans="1:5" ht="14.25" customHeight="1">
      <c r="A254" s="55">
        <f t="shared" si="1"/>
        <v>44448</v>
      </c>
      <c r="B254" s="35">
        <v>109249</v>
      </c>
      <c r="C254" s="36">
        <v>46316</v>
      </c>
      <c r="D254" s="15">
        <f t="shared" si="0"/>
        <v>155565</v>
      </c>
    </row>
    <row r="255" spans="1:5" ht="14.25" customHeight="1">
      <c r="A255" s="55">
        <f t="shared" si="1"/>
        <v>44449</v>
      </c>
      <c r="B255" s="35">
        <v>114217</v>
      </c>
      <c r="C255" s="36">
        <v>44760</v>
      </c>
      <c r="D255" s="15">
        <f t="shared" si="0"/>
        <v>158977</v>
      </c>
    </row>
    <row r="256" spans="1:5" ht="14.25" customHeight="1">
      <c r="A256" s="65">
        <f t="shared" si="1"/>
        <v>44450</v>
      </c>
      <c r="B256" s="39">
        <v>115966</v>
      </c>
      <c r="C256" s="40">
        <v>33583</v>
      </c>
      <c r="D256" s="19">
        <f t="shared" si="0"/>
        <v>149549</v>
      </c>
    </row>
    <row r="257" spans="1:4" ht="14.25" customHeight="1">
      <c r="A257" s="65">
        <f t="shared" si="1"/>
        <v>44451</v>
      </c>
      <c r="B257" s="39">
        <v>113813</v>
      </c>
      <c r="C257" s="40">
        <v>22289</v>
      </c>
      <c r="D257" s="19">
        <f t="shared" si="0"/>
        <v>136102</v>
      </c>
    </row>
    <row r="258" spans="1:4" ht="14.25" customHeight="1">
      <c r="A258" s="55">
        <f t="shared" si="1"/>
        <v>44452</v>
      </c>
      <c r="B258" s="35">
        <v>110319</v>
      </c>
      <c r="C258" s="36">
        <v>42990</v>
      </c>
      <c r="D258" s="15">
        <f t="shared" si="0"/>
        <v>153309</v>
      </c>
    </row>
    <row r="259" spans="1:4" ht="14.25" customHeight="1">
      <c r="A259" s="55">
        <f t="shared" si="1"/>
        <v>44453</v>
      </c>
      <c r="B259" s="35">
        <v>107605</v>
      </c>
      <c r="C259" s="36">
        <v>44525</v>
      </c>
      <c r="D259" s="15">
        <f t="shared" si="0"/>
        <v>152130</v>
      </c>
    </row>
    <row r="260" spans="1:4" ht="14.25" customHeight="1">
      <c r="A260" s="55">
        <f t="shared" si="1"/>
        <v>44454</v>
      </c>
      <c r="B260" s="35">
        <v>110351</v>
      </c>
      <c r="C260" s="36">
        <v>45141</v>
      </c>
      <c r="D260" s="15">
        <f t="shared" si="0"/>
        <v>155492</v>
      </c>
    </row>
    <row r="261" spans="1:4" ht="14.25" customHeight="1">
      <c r="A261" s="55">
        <f t="shared" si="1"/>
        <v>44455</v>
      </c>
      <c r="B261" s="35">
        <v>109605</v>
      </c>
      <c r="C261" s="36">
        <v>45048</v>
      </c>
      <c r="D261" s="15">
        <f t="shared" si="0"/>
        <v>154653</v>
      </c>
    </row>
    <row r="262" spans="1:4" ht="14.25" customHeight="1">
      <c r="A262" s="55">
        <f t="shared" si="1"/>
        <v>44456</v>
      </c>
      <c r="B262" s="35">
        <v>114926</v>
      </c>
      <c r="C262" s="36">
        <v>43034</v>
      </c>
      <c r="D262" s="15">
        <f t="shared" si="0"/>
        <v>157960</v>
      </c>
    </row>
    <row r="263" spans="1:4" ht="14.25" customHeight="1">
      <c r="A263" s="65">
        <f t="shared" si="1"/>
        <v>44457</v>
      </c>
      <c r="B263" s="39">
        <v>114705</v>
      </c>
      <c r="C263" s="40">
        <v>33291</v>
      </c>
      <c r="D263" s="19">
        <f t="shared" si="0"/>
        <v>147996</v>
      </c>
    </row>
    <row r="264" spans="1:4" ht="14.25" customHeight="1">
      <c r="A264" s="65">
        <f t="shared" si="1"/>
        <v>44458</v>
      </c>
      <c r="B264" s="39">
        <v>111036</v>
      </c>
      <c r="C264" s="40">
        <v>23420</v>
      </c>
      <c r="D264" s="19">
        <f t="shared" si="0"/>
        <v>134456</v>
      </c>
    </row>
    <row r="265" spans="1:4" ht="14.25" customHeight="1">
      <c r="A265" s="55">
        <f t="shared" si="1"/>
        <v>44459</v>
      </c>
      <c r="B265" s="35">
        <v>110747</v>
      </c>
      <c r="C265" s="36">
        <v>46211</v>
      </c>
      <c r="D265" s="15">
        <f t="shared" si="0"/>
        <v>156958</v>
      </c>
    </row>
    <row r="266" spans="1:4" ht="14.25" customHeight="1">
      <c r="A266" s="55">
        <f t="shared" si="1"/>
        <v>44460</v>
      </c>
      <c r="B266" s="35">
        <v>105652</v>
      </c>
      <c r="C266" s="36">
        <v>46316</v>
      </c>
      <c r="D266" s="15">
        <f t="shared" si="0"/>
        <v>151968</v>
      </c>
    </row>
    <row r="267" spans="1:4" ht="14.25" customHeight="1">
      <c r="A267" s="55">
        <f t="shared" si="1"/>
        <v>44461</v>
      </c>
      <c r="B267" s="35">
        <v>108430</v>
      </c>
      <c r="C267" s="36">
        <v>45342</v>
      </c>
      <c r="D267" s="15">
        <f t="shared" si="0"/>
        <v>153772</v>
      </c>
    </row>
    <row r="268" spans="1:4" ht="14.25" customHeight="1">
      <c r="A268" s="55">
        <f t="shared" si="1"/>
        <v>44462</v>
      </c>
      <c r="B268" s="35">
        <v>108965</v>
      </c>
      <c r="C268" s="36">
        <v>45064</v>
      </c>
      <c r="D268" s="15">
        <f t="shared" si="0"/>
        <v>154029</v>
      </c>
    </row>
    <row r="269" spans="1:4" ht="14.25" customHeight="1">
      <c r="A269" s="55">
        <f t="shared" si="1"/>
        <v>44463</v>
      </c>
      <c r="B269" s="35">
        <v>114164</v>
      </c>
      <c r="C269" s="36">
        <v>43656</v>
      </c>
      <c r="D269" s="15">
        <f t="shared" si="0"/>
        <v>157820</v>
      </c>
    </row>
    <row r="270" spans="1:4" ht="14.25" customHeight="1">
      <c r="A270" s="65">
        <f t="shared" si="1"/>
        <v>44464</v>
      </c>
      <c r="B270" s="39">
        <v>113697</v>
      </c>
      <c r="C270" s="40">
        <v>34004</v>
      </c>
      <c r="D270" s="19">
        <f t="shared" si="0"/>
        <v>147701</v>
      </c>
    </row>
    <row r="271" spans="1:4" ht="14.25" customHeight="1">
      <c r="A271" s="65">
        <f t="shared" si="1"/>
        <v>44465</v>
      </c>
      <c r="B271" s="39">
        <v>113529</v>
      </c>
      <c r="C271" s="40">
        <v>24478</v>
      </c>
      <c r="D271" s="19">
        <f t="shared" si="0"/>
        <v>138007</v>
      </c>
    </row>
    <row r="272" spans="1:4" ht="14.25" customHeight="1">
      <c r="A272" s="55">
        <f t="shared" si="1"/>
        <v>44466</v>
      </c>
      <c r="B272" s="35">
        <v>109467</v>
      </c>
      <c r="C272" s="36">
        <v>45551</v>
      </c>
      <c r="D272" s="15">
        <f t="shared" si="0"/>
        <v>155018</v>
      </c>
    </row>
    <row r="273" spans="1:5" ht="14.25" customHeight="1">
      <c r="A273" s="55">
        <f t="shared" si="1"/>
        <v>44467</v>
      </c>
      <c r="B273" s="35">
        <v>108266</v>
      </c>
      <c r="C273" s="36">
        <v>46926</v>
      </c>
      <c r="D273" s="15">
        <f t="shared" si="0"/>
        <v>155192</v>
      </c>
    </row>
    <row r="274" spans="1:5" ht="14.25" customHeight="1">
      <c r="A274" s="55">
        <f t="shared" si="1"/>
        <v>44468</v>
      </c>
      <c r="B274" s="35">
        <v>109953</v>
      </c>
      <c r="C274" s="36">
        <v>45460</v>
      </c>
      <c r="D274" s="15">
        <f t="shared" si="0"/>
        <v>155413</v>
      </c>
    </row>
    <row r="275" spans="1:5" ht="14.25" customHeight="1">
      <c r="A275" s="55">
        <f t="shared" si="1"/>
        <v>44469</v>
      </c>
      <c r="B275" s="35">
        <v>113141</v>
      </c>
      <c r="C275" s="36">
        <v>44583</v>
      </c>
      <c r="D275" s="15">
        <f t="shared" si="0"/>
        <v>157724</v>
      </c>
      <c r="E275" s="80">
        <f>SUM(D246:D275)</f>
        <v>4549749</v>
      </c>
    </row>
    <row r="276" spans="1:5" ht="14.25" customHeight="1">
      <c r="A276" s="68">
        <f t="shared" si="1"/>
        <v>44470</v>
      </c>
      <c r="B276" s="21">
        <v>118999</v>
      </c>
      <c r="C276" s="22">
        <v>44391</v>
      </c>
      <c r="D276" s="23">
        <f t="shared" si="0"/>
        <v>163390</v>
      </c>
    </row>
    <row r="277" spans="1:5" ht="14.25" customHeight="1">
      <c r="A277" s="75">
        <f t="shared" si="1"/>
        <v>44471</v>
      </c>
      <c r="B277" s="45">
        <v>120646</v>
      </c>
      <c r="C277" s="46">
        <v>33150</v>
      </c>
      <c r="D277" s="47">
        <f t="shared" si="0"/>
        <v>153796</v>
      </c>
    </row>
    <row r="278" spans="1:5" ht="14.25" customHeight="1">
      <c r="A278" s="65">
        <f t="shared" si="1"/>
        <v>44472</v>
      </c>
      <c r="B278" s="17">
        <v>123345</v>
      </c>
      <c r="C278" s="18">
        <v>21929</v>
      </c>
      <c r="D278" s="19">
        <f t="shared" si="0"/>
        <v>145274</v>
      </c>
    </row>
    <row r="279" spans="1:5" ht="14.25" customHeight="1">
      <c r="A279" s="55">
        <f t="shared" si="1"/>
        <v>44473</v>
      </c>
      <c r="B279" s="35">
        <v>111661</v>
      </c>
      <c r="C279" s="36">
        <v>43869</v>
      </c>
      <c r="D279" s="15">
        <f t="shared" si="0"/>
        <v>155530</v>
      </c>
    </row>
    <row r="280" spans="1:5" ht="14.25" customHeight="1">
      <c r="A280" s="55">
        <f t="shared" si="1"/>
        <v>44474</v>
      </c>
      <c r="B280" s="35">
        <v>108401</v>
      </c>
      <c r="C280" s="36">
        <v>45955</v>
      </c>
      <c r="D280" s="15">
        <f t="shared" si="0"/>
        <v>154356</v>
      </c>
    </row>
    <row r="281" spans="1:5" ht="14.25" customHeight="1">
      <c r="A281" s="55">
        <f t="shared" si="1"/>
        <v>44475</v>
      </c>
      <c r="B281" s="35">
        <v>111541</v>
      </c>
      <c r="C281" s="36">
        <v>46841</v>
      </c>
      <c r="D281" s="15">
        <f t="shared" si="0"/>
        <v>158382</v>
      </c>
    </row>
    <row r="282" spans="1:5" ht="14.25" customHeight="1">
      <c r="A282" s="55">
        <f t="shared" si="1"/>
        <v>44476</v>
      </c>
      <c r="B282" s="35">
        <v>113022</v>
      </c>
      <c r="C282" s="36">
        <v>45590</v>
      </c>
      <c r="D282" s="15">
        <f t="shared" si="0"/>
        <v>158612</v>
      </c>
    </row>
    <row r="283" spans="1:5" ht="14.25" customHeight="1">
      <c r="A283" s="55">
        <f t="shared" si="1"/>
        <v>44477</v>
      </c>
      <c r="B283" s="35">
        <v>120351</v>
      </c>
      <c r="C283" s="36">
        <v>44642</v>
      </c>
      <c r="D283" s="15">
        <f t="shared" si="0"/>
        <v>164993</v>
      </c>
    </row>
    <row r="284" spans="1:5" ht="14.25" customHeight="1">
      <c r="A284" s="65">
        <f t="shared" si="1"/>
        <v>44478</v>
      </c>
      <c r="B284" s="39">
        <v>123489</v>
      </c>
      <c r="C284" s="40">
        <v>33334</v>
      </c>
      <c r="D284" s="19">
        <f t="shared" si="0"/>
        <v>156823</v>
      </c>
    </row>
    <row r="285" spans="1:5" ht="14.25" customHeight="1">
      <c r="A285" s="65">
        <f t="shared" si="1"/>
        <v>44479</v>
      </c>
      <c r="B285" s="39">
        <v>125218</v>
      </c>
      <c r="C285" s="40">
        <v>23063</v>
      </c>
      <c r="D285" s="19">
        <f t="shared" si="0"/>
        <v>148281</v>
      </c>
    </row>
    <row r="286" spans="1:5" ht="14.25" customHeight="1">
      <c r="A286" s="55">
        <f t="shared" si="1"/>
        <v>44480</v>
      </c>
      <c r="B286" s="35">
        <v>112880</v>
      </c>
      <c r="C286" s="36">
        <v>45310</v>
      </c>
      <c r="D286" s="15">
        <f t="shared" si="0"/>
        <v>158190</v>
      </c>
    </row>
    <row r="287" spans="1:5" ht="14.25" customHeight="1">
      <c r="A287" s="55">
        <f t="shared" si="1"/>
        <v>44481</v>
      </c>
      <c r="B287" s="35">
        <v>109430</v>
      </c>
      <c r="C287" s="36">
        <v>47172</v>
      </c>
      <c r="D287" s="15">
        <f t="shared" si="0"/>
        <v>156602</v>
      </c>
    </row>
    <row r="288" spans="1:5" ht="14.25" customHeight="1">
      <c r="A288" s="55">
        <f t="shared" si="1"/>
        <v>44482</v>
      </c>
      <c r="B288" s="35">
        <v>113073</v>
      </c>
      <c r="C288" s="36">
        <v>47420</v>
      </c>
      <c r="D288" s="15">
        <f t="shared" si="0"/>
        <v>160493</v>
      </c>
    </row>
    <row r="289" spans="1:5" ht="14.25" customHeight="1">
      <c r="A289" s="55">
        <f t="shared" si="1"/>
        <v>44483</v>
      </c>
      <c r="B289" s="35">
        <v>114801</v>
      </c>
      <c r="C289" s="36">
        <v>46251</v>
      </c>
      <c r="D289" s="15">
        <f t="shared" si="0"/>
        <v>161052</v>
      </c>
    </row>
    <row r="290" spans="1:5" ht="14.25" customHeight="1">
      <c r="A290" s="55">
        <f t="shared" si="1"/>
        <v>44484</v>
      </c>
      <c r="B290" s="35">
        <v>122189</v>
      </c>
      <c r="C290" s="36">
        <v>45616</v>
      </c>
      <c r="D290" s="15">
        <f t="shared" si="0"/>
        <v>167805</v>
      </c>
    </row>
    <row r="291" spans="1:5" ht="14.25" customHeight="1">
      <c r="A291" s="65">
        <f t="shared" si="1"/>
        <v>44485</v>
      </c>
      <c r="B291" s="39">
        <v>123082</v>
      </c>
      <c r="C291" s="40">
        <v>35649</v>
      </c>
      <c r="D291" s="19">
        <f t="shared" si="0"/>
        <v>158731</v>
      </c>
    </row>
    <row r="292" spans="1:5" ht="14.25" customHeight="1">
      <c r="A292" s="65">
        <f t="shared" si="1"/>
        <v>44486</v>
      </c>
      <c r="B292" s="39">
        <v>119005</v>
      </c>
      <c r="C292" s="40">
        <v>23924</v>
      </c>
      <c r="D292" s="19">
        <f t="shared" si="0"/>
        <v>142929</v>
      </c>
    </row>
    <row r="293" spans="1:5" ht="14.25" customHeight="1">
      <c r="A293" s="55">
        <f t="shared" si="1"/>
        <v>44487</v>
      </c>
      <c r="B293" s="35">
        <v>114024</v>
      </c>
      <c r="C293" s="36">
        <v>42969</v>
      </c>
      <c r="D293" s="15">
        <f t="shared" si="0"/>
        <v>156993</v>
      </c>
    </row>
    <row r="294" spans="1:5" ht="14.25" customHeight="1">
      <c r="A294" s="66">
        <f t="shared" si="1"/>
        <v>44488</v>
      </c>
      <c r="B294" s="37">
        <v>114171</v>
      </c>
      <c r="C294" s="38">
        <v>43068</v>
      </c>
      <c r="D294" s="27">
        <f t="shared" si="0"/>
        <v>157239</v>
      </c>
      <c r="E294" t="s">
        <v>16</v>
      </c>
    </row>
    <row r="295" spans="1:5" ht="14.25" customHeight="1">
      <c r="A295" s="55">
        <f t="shared" si="1"/>
        <v>44489</v>
      </c>
      <c r="B295" s="35">
        <v>103342</v>
      </c>
      <c r="C295" s="36">
        <v>30418</v>
      </c>
      <c r="D295" s="15">
        <f t="shared" si="0"/>
        <v>133760</v>
      </c>
    </row>
    <row r="296" spans="1:5" ht="14.25" customHeight="1">
      <c r="A296" s="55">
        <f t="shared" si="1"/>
        <v>44490</v>
      </c>
      <c r="B296" s="35">
        <v>114691</v>
      </c>
      <c r="C296" s="36">
        <v>45644</v>
      </c>
      <c r="D296" s="15">
        <f t="shared" si="0"/>
        <v>160335</v>
      </c>
    </row>
    <row r="297" spans="1:5" ht="14.25" customHeight="1">
      <c r="A297" s="55">
        <f t="shared" si="1"/>
        <v>44491</v>
      </c>
      <c r="B297" s="35">
        <v>116902</v>
      </c>
      <c r="C297" s="36">
        <v>45966</v>
      </c>
      <c r="D297" s="15">
        <f t="shared" si="0"/>
        <v>162868</v>
      </c>
    </row>
    <row r="298" spans="1:5" ht="14.25" customHeight="1">
      <c r="A298" s="65">
        <f t="shared" si="1"/>
        <v>44492</v>
      </c>
      <c r="B298" s="39">
        <v>115370</v>
      </c>
      <c r="C298" s="40">
        <v>36028</v>
      </c>
      <c r="D298" s="19">
        <f t="shared" si="0"/>
        <v>151398</v>
      </c>
    </row>
    <row r="299" spans="1:5" ht="14.25" customHeight="1">
      <c r="A299" s="65">
        <f t="shared" si="1"/>
        <v>44493</v>
      </c>
      <c r="B299" s="39">
        <v>116318</v>
      </c>
      <c r="C299" s="40">
        <v>23809</v>
      </c>
      <c r="D299" s="19">
        <f t="shared" si="0"/>
        <v>140127</v>
      </c>
    </row>
    <row r="300" spans="1:5" ht="14.25" customHeight="1">
      <c r="A300" s="55">
        <f t="shared" si="1"/>
        <v>44494</v>
      </c>
      <c r="B300" s="35">
        <v>112889</v>
      </c>
      <c r="C300" s="36">
        <v>45993</v>
      </c>
      <c r="D300" s="15">
        <f t="shared" si="0"/>
        <v>158882</v>
      </c>
    </row>
    <row r="301" spans="1:5" ht="14.25" customHeight="1">
      <c r="A301" s="55">
        <f t="shared" si="1"/>
        <v>44495</v>
      </c>
      <c r="B301" s="35">
        <v>110561</v>
      </c>
      <c r="C301" s="36">
        <v>48256</v>
      </c>
      <c r="D301" s="15">
        <f t="shared" si="0"/>
        <v>158817</v>
      </c>
    </row>
    <row r="302" spans="1:5" ht="14.25" customHeight="1">
      <c r="A302" s="55">
        <f t="shared" si="1"/>
        <v>44496</v>
      </c>
      <c r="B302" s="35">
        <v>112233</v>
      </c>
      <c r="C302" s="36">
        <v>45927</v>
      </c>
      <c r="D302" s="15">
        <f t="shared" si="0"/>
        <v>158160</v>
      </c>
    </row>
    <row r="303" spans="1:5" ht="14.25" customHeight="1">
      <c r="A303" s="55">
        <f t="shared" si="1"/>
        <v>44497</v>
      </c>
      <c r="B303" s="35">
        <v>113665</v>
      </c>
      <c r="C303" s="36">
        <v>45359</v>
      </c>
      <c r="D303" s="15">
        <f t="shared" si="0"/>
        <v>159024</v>
      </c>
    </row>
    <row r="304" spans="1:5" ht="14.25" customHeight="1">
      <c r="A304" s="55">
        <f t="shared" si="1"/>
        <v>44498</v>
      </c>
      <c r="B304" s="35">
        <v>121203</v>
      </c>
      <c r="C304" s="36">
        <v>44833</v>
      </c>
      <c r="D304" s="15">
        <f t="shared" si="0"/>
        <v>166036</v>
      </c>
    </row>
    <row r="305" spans="1:5" ht="14.25" customHeight="1">
      <c r="A305" s="65">
        <f t="shared" si="1"/>
        <v>44499</v>
      </c>
      <c r="B305" s="39">
        <v>124943</v>
      </c>
      <c r="C305" s="40">
        <v>35222</v>
      </c>
      <c r="D305" s="19">
        <f t="shared" si="0"/>
        <v>160165</v>
      </c>
    </row>
    <row r="306" spans="1:5" ht="14.25" customHeight="1">
      <c r="A306" s="65">
        <f t="shared" si="1"/>
        <v>44500</v>
      </c>
      <c r="B306" s="39">
        <v>123865</v>
      </c>
      <c r="C306" s="40">
        <v>24132</v>
      </c>
      <c r="D306" s="19">
        <f t="shared" si="0"/>
        <v>147997</v>
      </c>
      <c r="E306" s="9">
        <f>SUM(D276:D306)</f>
        <v>4837040</v>
      </c>
    </row>
    <row r="307" spans="1:5" ht="14.25" customHeight="1">
      <c r="A307" s="68">
        <f t="shared" si="1"/>
        <v>44501</v>
      </c>
      <c r="B307" s="21">
        <v>113574</v>
      </c>
      <c r="C307" s="22">
        <v>43305</v>
      </c>
      <c r="D307" s="23">
        <f t="shared" si="0"/>
        <v>156879</v>
      </c>
    </row>
    <row r="308" spans="1:5" ht="14.25" customHeight="1">
      <c r="A308" s="69">
        <f t="shared" si="1"/>
        <v>44502</v>
      </c>
      <c r="B308" s="34">
        <v>109407</v>
      </c>
      <c r="C308" s="50">
        <v>45336</v>
      </c>
      <c r="D308" s="25">
        <f t="shared" si="0"/>
        <v>154743</v>
      </c>
    </row>
    <row r="309" spans="1:5" ht="14.25" customHeight="1">
      <c r="A309" s="55">
        <f t="shared" si="1"/>
        <v>44503</v>
      </c>
      <c r="B309" s="13">
        <v>114833</v>
      </c>
      <c r="C309" s="14">
        <v>47395</v>
      </c>
      <c r="D309" s="15">
        <f t="shared" si="0"/>
        <v>162228</v>
      </c>
    </row>
    <row r="310" spans="1:5" ht="14.25" customHeight="1">
      <c r="A310" s="55">
        <f t="shared" si="1"/>
        <v>44504</v>
      </c>
      <c r="B310" s="35">
        <v>114847</v>
      </c>
      <c r="C310" s="36">
        <v>46236</v>
      </c>
      <c r="D310" s="15">
        <f t="shared" si="0"/>
        <v>161083</v>
      </c>
    </row>
    <row r="311" spans="1:5" ht="14.25" customHeight="1">
      <c r="A311" s="55">
        <f t="shared" si="1"/>
        <v>44505</v>
      </c>
      <c r="B311" s="35">
        <v>121885</v>
      </c>
      <c r="C311" s="36">
        <v>42693</v>
      </c>
      <c r="D311" s="15">
        <f t="shared" si="0"/>
        <v>164578</v>
      </c>
    </row>
    <row r="312" spans="1:5" ht="14.25" customHeight="1">
      <c r="A312" s="65">
        <f t="shared" si="1"/>
        <v>44506</v>
      </c>
      <c r="B312" s="39">
        <v>124063</v>
      </c>
      <c r="C312" s="40">
        <v>33654</v>
      </c>
      <c r="D312" s="19">
        <f t="shared" si="0"/>
        <v>157717</v>
      </c>
    </row>
    <row r="313" spans="1:5" ht="14.25" customHeight="1">
      <c r="A313" s="65">
        <f t="shared" si="1"/>
        <v>44507</v>
      </c>
      <c r="B313" s="39">
        <v>124044</v>
      </c>
      <c r="C313" s="40">
        <v>23982</v>
      </c>
      <c r="D313" s="19">
        <f t="shared" si="0"/>
        <v>148026</v>
      </c>
    </row>
    <row r="314" spans="1:5" ht="14.25" customHeight="1">
      <c r="A314" s="55">
        <f t="shared" si="1"/>
        <v>44508</v>
      </c>
      <c r="B314" s="35">
        <v>115943</v>
      </c>
      <c r="C314" s="36">
        <v>45541</v>
      </c>
      <c r="D314" s="15">
        <f t="shared" si="0"/>
        <v>161484</v>
      </c>
    </row>
    <row r="315" spans="1:5" ht="14.25" customHeight="1">
      <c r="A315" s="55">
        <f t="shared" si="1"/>
        <v>44509</v>
      </c>
      <c r="B315" s="35">
        <v>112287</v>
      </c>
      <c r="C315" s="36">
        <v>46978</v>
      </c>
      <c r="D315" s="15">
        <f t="shared" si="0"/>
        <v>159265</v>
      </c>
    </row>
    <row r="316" spans="1:5" ht="14.25" customHeight="1">
      <c r="A316" s="55">
        <f t="shared" si="1"/>
        <v>44510</v>
      </c>
      <c r="B316" s="35">
        <v>114970</v>
      </c>
      <c r="C316" s="36">
        <v>46684</v>
      </c>
      <c r="D316" s="15">
        <f t="shared" si="0"/>
        <v>161654</v>
      </c>
    </row>
    <row r="317" spans="1:5" ht="14.25" customHeight="1">
      <c r="A317" s="55">
        <f t="shared" si="1"/>
        <v>44511</v>
      </c>
      <c r="B317" s="35">
        <v>116324</v>
      </c>
      <c r="C317" s="36">
        <v>46671</v>
      </c>
      <c r="D317" s="15">
        <f t="shared" si="0"/>
        <v>162995</v>
      </c>
    </row>
    <row r="318" spans="1:5" ht="14.25" customHeight="1">
      <c r="A318" s="55">
        <f t="shared" si="1"/>
        <v>44512</v>
      </c>
      <c r="B318" s="35">
        <v>119561</v>
      </c>
      <c r="C318" s="36">
        <v>44600</v>
      </c>
      <c r="D318" s="15">
        <f t="shared" si="0"/>
        <v>164161</v>
      </c>
    </row>
    <row r="319" spans="1:5" ht="14.25" customHeight="1">
      <c r="A319" s="65">
        <f t="shared" si="1"/>
        <v>44513</v>
      </c>
      <c r="B319" s="39">
        <v>122339</v>
      </c>
      <c r="C319" s="40">
        <v>35239</v>
      </c>
      <c r="D319" s="19">
        <f t="shared" si="0"/>
        <v>157578</v>
      </c>
    </row>
    <row r="320" spans="1:5" ht="14.25" customHeight="1">
      <c r="A320" s="65">
        <f t="shared" si="1"/>
        <v>44514</v>
      </c>
      <c r="B320" s="39">
        <v>121714</v>
      </c>
      <c r="C320" s="40">
        <v>25105</v>
      </c>
      <c r="D320" s="19">
        <f t="shared" si="0"/>
        <v>146819</v>
      </c>
    </row>
    <row r="321" spans="1:5" ht="14.25" customHeight="1">
      <c r="A321" s="55">
        <f t="shared" si="1"/>
        <v>44515</v>
      </c>
      <c r="B321" s="35">
        <v>116235</v>
      </c>
      <c r="C321" s="36">
        <v>45602</v>
      </c>
      <c r="D321" s="15">
        <f t="shared" si="0"/>
        <v>161837</v>
      </c>
    </row>
    <row r="322" spans="1:5" ht="14.25" customHeight="1">
      <c r="A322" s="55">
        <f t="shared" si="1"/>
        <v>44516</v>
      </c>
      <c r="B322" s="35">
        <v>110583</v>
      </c>
      <c r="C322" s="36">
        <v>47971</v>
      </c>
      <c r="D322" s="15">
        <f t="shared" si="0"/>
        <v>158554</v>
      </c>
    </row>
    <row r="323" spans="1:5" ht="14.25" customHeight="1">
      <c r="A323" s="55">
        <f t="shared" si="1"/>
        <v>44517</v>
      </c>
      <c r="B323" s="35">
        <v>114134</v>
      </c>
      <c r="C323" s="36">
        <v>47299</v>
      </c>
      <c r="D323" s="15">
        <f t="shared" si="0"/>
        <v>161433</v>
      </c>
    </row>
    <row r="324" spans="1:5" ht="14.25" customHeight="1">
      <c r="A324" s="55">
        <f t="shared" si="1"/>
        <v>44518</v>
      </c>
      <c r="B324" s="35">
        <v>116684</v>
      </c>
      <c r="C324" s="36">
        <v>46718</v>
      </c>
      <c r="D324" s="15">
        <f t="shared" si="0"/>
        <v>163402</v>
      </c>
    </row>
    <row r="325" spans="1:5" ht="14.25" customHeight="1">
      <c r="A325" s="55">
        <f t="shared" si="1"/>
        <v>44519</v>
      </c>
      <c r="B325" s="35">
        <v>124104</v>
      </c>
      <c r="C325" s="36">
        <v>45038</v>
      </c>
      <c r="D325" s="15">
        <f t="shared" si="0"/>
        <v>169142</v>
      </c>
    </row>
    <row r="326" spans="1:5" ht="14.25" customHeight="1">
      <c r="A326" s="65">
        <f t="shared" si="1"/>
        <v>44520</v>
      </c>
      <c r="B326" s="39">
        <v>126130</v>
      </c>
      <c r="C326" s="40">
        <v>34666</v>
      </c>
      <c r="D326" s="19">
        <f t="shared" si="0"/>
        <v>160796</v>
      </c>
    </row>
    <row r="327" spans="1:5" ht="14.25" customHeight="1">
      <c r="A327" s="65">
        <f t="shared" si="1"/>
        <v>44521</v>
      </c>
      <c r="B327" s="39">
        <v>128317</v>
      </c>
      <c r="C327" s="40">
        <v>24096</v>
      </c>
      <c r="D327" s="19">
        <f t="shared" si="0"/>
        <v>152413</v>
      </c>
    </row>
    <row r="328" spans="1:5" ht="14.25" customHeight="1">
      <c r="A328" s="55">
        <f t="shared" si="1"/>
        <v>44522</v>
      </c>
      <c r="B328" s="35">
        <v>117433</v>
      </c>
      <c r="C328" s="36">
        <v>45145</v>
      </c>
      <c r="D328" s="15">
        <f t="shared" si="0"/>
        <v>162578</v>
      </c>
    </row>
    <row r="329" spans="1:5" ht="14.25" customHeight="1">
      <c r="A329" s="55">
        <f t="shared" si="1"/>
        <v>44523</v>
      </c>
      <c r="B329" s="35">
        <v>115302</v>
      </c>
      <c r="C329" s="36">
        <v>45514</v>
      </c>
      <c r="D329" s="15">
        <f t="shared" si="0"/>
        <v>160816</v>
      </c>
    </row>
    <row r="330" spans="1:5" ht="14.25" customHeight="1">
      <c r="A330" s="55">
        <f t="shared" si="1"/>
        <v>44524</v>
      </c>
      <c r="B330" s="35">
        <v>119079</v>
      </c>
      <c r="C330" s="36">
        <v>47650</v>
      </c>
      <c r="D330" s="15">
        <f t="shared" si="0"/>
        <v>166729</v>
      </c>
    </row>
    <row r="331" spans="1:5" ht="14.25" customHeight="1">
      <c r="A331" s="66">
        <f t="shared" si="1"/>
        <v>44525</v>
      </c>
      <c r="B331" s="37">
        <v>118855</v>
      </c>
      <c r="C331" s="38">
        <v>47013</v>
      </c>
      <c r="D331" s="27">
        <f t="shared" si="0"/>
        <v>165868</v>
      </c>
      <c r="E331" t="s">
        <v>17</v>
      </c>
    </row>
    <row r="332" spans="1:5" ht="14.25" customHeight="1">
      <c r="A332" s="55">
        <f t="shared" si="1"/>
        <v>44526</v>
      </c>
      <c r="B332" s="35">
        <v>124544</v>
      </c>
      <c r="C332" s="36">
        <v>44367</v>
      </c>
      <c r="D332" s="15">
        <f t="shared" si="0"/>
        <v>168911</v>
      </c>
    </row>
    <row r="333" spans="1:5" ht="14.25" customHeight="1">
      <c r="A333" s="65">
        <f t="shared" si="1"/>
        <v>44527</v>
      </c>
      <c r="B333" s="39">
        <v>123570</v>
      </c>
      <c r="C333" s="40">
        <v>33567</v>
      </c>
      <c r="D333" s="19">
        <f t="shared" si="0"/>
        <v>157137</v>
      </c>
    </row>
    <row r="334" spans="1:5" ht="14.25" customHeight="1">
      <c r="A334" s="65">
        <f t="shared" si="1"/>
        <v>44528</v>
      </c>
      <c r="B334" s="39">
        <v>128225</v>
      </c>
      <c r="C334" s="40">
        <v>23716</v>
      </c>
      <c r="D334" s="19">
        <f t="shared" si="0"/>
        <v>151941</v>
      </c>
    </row>
    <row r="335" spans="1:5" ht="14.25" customHeight="1">
      <c r="A335" s="55">
        <f t="shared" si="1"/>
        <v>44529</v>
      </c>
      <c r="B335" s="35">
        <v>121497</v>
      </c>
      <c r="C335" s="36">
        <v>45280</v>
      </c>
      <c r="D335" s="15">
        <f t="shared" si="0"/>
        <v>166777</v>
      </c>
    </row>
    <row r="336" spans="1:5" ht="14.25" customHeight="1">
      <c r="A336" s="55">
        <f t="shared" si="1"/>
        <v>44530</v>
      </c>
      <c r="B336" s="35">
        <v>115871</v>
      </c>
      <c r="C336" s="36">
        <v>46214</v>
      </c>
      <c r="D336" s="15">
        <f t="shared" si="0"/>
        <v>162085</v>
      </c>
      <c r="E336" s="9">
        <f>SUM(D307:D336)</f>
        <v>4809629</v>
      </c>
    </row>
    <row r="337" spans="1:4" ht="14.25" customHeight="1">
      <c r="A337" s="68">
        <f t="shared" si="1"/>
        <v>44531</v>
      </c>
      <c r="B337" s="21">
        <v>117499</v>
      </c>
      <c r="C337" s="36">
        <v>47175</v>
      </c>
      <c r="D337" s="23">
        <f t="shared" si="0"/>
        <v>164674</v>
      </c>
    </row>
    <row r="338" spans="1:4" ht="14.25" customHeight="1">
      <c r="A338" s="69">
        <f t="shared" si="1"/>
        <v>44532</v>
      </c>
      <c r="B338" s="34">
        <v>118137</v>
      </c>
      <c r="C338" s="36">
        <v>46290</v>
      </c>
      <c r="D338" s="25">
        <f t="shared" si="0"/>
        <v>164427</v>
      </c>
    </row>
    <row r="339" spans="1:4" ht="14.25" customHeight="1">
      <c r="A339" s="55">
        <f t="shared" si="1"/>
        <v>44533</v>
      </c>
      <c r="B339" s="13">
        <v>125175</v>
      </c>
      <c r="C339" s="36">
        <v>46370</v>
      </c>
      <c r="D339" s="15">
        <f t="shared" si="0"/>
        <v>171545</v>
      </c>
    </row>
    <row r="340" spans="1:4" ht="14.25" customHeight="1">
      <c r="A340" s="65">
        <f t="shared" si="1"/>
        <v>44534</v>
      </c>
      <c r="B340" s="39">
        <v>131016</v>
      </c>
      <c r="C340" s="40">
        <v>34236</v>
      </c>
      <c r="D340" s="19">
        <f t="shared" si="0"/>
        <v>165252</v>
      </c>
    </row>
    <row r="341" spans="1:4" ht="14.25" customHeight="1">
      <c r="A341" s="65">
        <f t="shared" si="1"/>
        <v>44535</v>
      </c>
      <c r="B341" s="39">
        <v>124924</v>
      </c>
      <c r="C341" s="40">
        <v>22128</v>
      </c>
      <c r="D341" s="19">
        <f t="shared" si="0"/>
        <v>147052</v>
      </c>
    </row>
    <row r="342" spans="1:4" ht="14.25" customHeight="1">
      <c r="A342" s="55">
        <f t="shared" si="1"/>
        <v>44536</v>
      </c>
      <c r="B342" s="35">
        <v>113290</v>
      </c>
      <c r="C342" s="36">
        <v>40552</v>
      </c>
      <c r="D342" s="15">
        <f t="shared" si="0"/>
        <v>153842</v>
      </c>
    </row>
    <row r="343" spans="1:4" ht="14.25" customHeight="1">
      <c r="A343" s="55">
        <f t="shared" si="1"/>
        <v>44537</v>
      </c>
      <c r="B343" s="35">
        <v>116483</v>
      </c>
      <c r="C343" s="36">
        <v>45228</v>
      </c>
      <c r="D343" s="15">
        <f t="shared" si="0"/>
        <v>161711</v>
      </c>
    </row>
    <row r="344" spans="1:4" ht="14.25" customHeight="1">
      <c r="A344" s="55">
        <f t="shared" si="1"/>
        <v>44538</v>
      </c>
      <c r="B344" s="35">
        <v>118626</v>
      </c>
      <c r="C344" s="36">
        <v>46579</v>
      </c>
      <c r="D344" s="15">
        <f t="shared" si="0"/>
        <v>165205</v>
      </c>
    </row>
    <row r="345" spans="1:4" ht="14.25" customHeight="1">
      <c r="A345" s="55">
        <f t="shared" si="1"/>
        <v>44539</v>
      </c>
      <c r="B345" s="35">
        <v>119719</v>
      </c>
      <c r="C345" s="36">
        <v>46104</v>
      </c>
      <c r="D345" s="15">
        <f t="shared" si="0"/>
        <v>165823</v>
      </c>
    </row>
    <row r="346" spans="1:4" ht="14.25" customHeight="1">
      <c r="A346" s="55">
        <f t="shared" si="1"/>
        <v>44540</v>
      </c>
      <c r="B346" s="35">
        <v>127178</v>
      </c>
      <c r="C346" s="36">
        <v>44902</v>
      </c>
      <c r="D346" s="15">
        <f t="shared" si="0"/>
        <v>172080</v>
      </c>
    </row>
    <row r="347" spans="1:4" ht="14.25" customHeight="1">
      <c r="A347" s="65">
        <f t="shared" si="1"/>
        <v>44541</v>
      </c>
      <c r="B347" s="39">
        <v>134571</v>
      </c>
      <c r="C347" s="40">
        <v>33382</v>
      </c>
      <c r="D347" s="19">
        <f t="shared" si="0"/>
        <v>167953</v>
      </c>
    </row>
    <row r="348" spans="1:4" ht="14.25" customHeight="1">
      <c r="A348" s="65">
        <f t="shared" si="1"/>
        <v>44542</v>
      </c>
      <c r="B348" s="39">
        <v>128253</v>
      </c>
      <c r="C348" s="40">
        <v>23517</v>
      </c>
      <c r="D348" s="19">
        <f t="shared" si="0"/>
        <v>151770</v>
      </c>
    </row>
    <row r="349" spans="1:4" ht="14.25" customHeight="1">
      <c r="A349" s="55">
        <f t="shared" si="1"/>
        <v>44543</v>
      </c>
      <c r="B349" s="35">
        <v>120126</v>
      </c>
      <c r="C349" s="36">
        <v>45734</v>
      </c>
      <c r="D349" s="15">
        <f t="shared" si="0"/>
        <v>165860</v>
      </c>
    </row>
    <row r="350" spans="1:4" ht="14.25" customHeight="1">
      <c r="A350" s="55">
        <f t="shared" si="1"/>
        <v>44544</v>
      </c>
      <c r="B350" s="35">
        <v>117456</v>
      </c>
      <c r="C350" s="36">
        <v>46600</v>
      </c>
      <c r="D350" s="15">
        <f t="shared" si="0"/>
        <v>164056</v>
      </c>
    </row>
    <row r="351" spans="1:4" ht="14.25" customHeight="1">
      <c r="A351" s="55">
        <f t="shared" si="1"/>
        <v>44545</v>
      </c>
      <c r="B351" s="35">
        <v>121459</v>
      </c>
      <c r="C351" s="36">
        <v>47524</v>
      </c>
      <c r="D351" s="15">
        <f t="shared" si="0"/>
        <v>168983</v>
      </c>
    </row>
    <row r="352" spans="1:4" ht="14.25" customHeight="1">
      <c r="A352" s="55">
        <f t="shared" si="1"/>
        <v>44546</v>
      </c>
      <c r="B352" s="35">
        <v>121511</v>
      </c>
      <c r="C352" s="36">
        <v>47035</v>
      </c>
      <c r="D352" s="15">
        <f t="shared" si="0"/>
        <v>168546</v>
      </c>
    </row>
    <row r="353" spans="1:5" ht="14.25" customHeight="1">
      <c r="A353" s="55">
        <f t="shared" si="1"/>
        <v>44547</v>
      </c>
      <c r="B353" s="35">
        <v>127623</v>
      </c>
      <c r="C353" s="36">
        <v>45480</v>
      </c>
      <c r="D353" s="15">
        <f t="shared" si="0"/>
        <v>173103</v>
      </c>
      <c r="E353" s="60"/>
    </row>
    <row r="354" spans="1:5" ht="14.25" customHeight="1">
      <c r="A354" s="65">
        <f t="shared" si="1"/>
        <v>44548</v>
      </c>
      <c r="B354" s="39">
        <v>131280</v>
      </c>
      <c r="C354" s="40">
        <v>35333</v>
      </c>
      <c r="D354" s="19">
        <f t="shared" si="0"/>
        <v>166613</v>
      </c>
    </row>
    <row r="355" spans="1:5" ht="14.25" customHeight="1">
      <c r="A355" s="65">
        <f t="shared" si="1"/>
        <v>44549</v>
      </c>
      <c r="B355" s="39">
        <v>129249</v>
      </c>
      <c r="C355" s="40">
        <v>24810</v>
      </c>
      <c r="D355" s="19">
        <f t="shared" si="0"/>
        <v>154059</v>
      </c>
    </row>
    <row r="356" spans="1:5" ht="14.25" customHeight="1">
      <c r="A356" s="55">
        <f t="shared" si="1"/>
        <v>44550</v>
      </c>
      <c r="B356" s="35">
        <v>120674</v>
      </c>
      <c r="C356" s="36">
        <v>46373</v>
      </c>
      <c r="D356" s="15">
        <f t="shared" si="0"/>
        <v>167047</v>
      </c>
    </row>
    <row r="357" spans="1:5" ht="14.25" customHeight="1">
      <c r="A357" s="55">
        <f t="shared" si="1"/>
        <v>44551</v>
      </c>
      <c r="B357" s="35">
        <v>120167</v>
      </c>
      <c r="C357" s="36">
        <v>48163</v>
      </c>
      <c r="D357" s="15">
        <f t="shared" si="0"/>
        <v>168330</v>
      </c>
    </row>
    <row r="358" spans="1:5" ht="14.25" customHeight="1">
      <c r="A358" s="55">
        <f t="shared" si="1"/>
        <v>44552</v>
      </c>
      <c r="B358" s="35">
        <v>123130</v>
      </c>
      <c r="C358" s="36">
        <v>48768</v>
      </c>
      <c r="D358" s="15">
        <f t="shared" si="0"/>
        <v>171898</v>
      </c>
    </row>
    <row r="359" spans="1:5" ht="14.25" customHeight="1">
      <c r="A359" s="55">
        <f t="shared" si="1"/>
        <v>44553</v>
      </c>
      <c r="B359" s="35">
        <v>124131</v>
      </c>
      <c r="C359" s="36">
        <v>46275</v>
      </c>
      <c r="D359" s="15">
        <f t="shared" si="0"/>
        <v>170406</v>
      </c>
    </row>
    <row r="360" spans="1:5" ht="14.25" customHeight="1">
      <c r="A360" s="55">
        <f t="shared" si="1"/>
        <v>44554</v>
      </c>
      <c r="B360" s="35">
        <v>128149</v>
      </c>
      <c r="C360" s="36">
        <v>40532</v>
      </c>
      <c r="D360" s="15">
        <f t="shared" si="0"/>
        <v>168681</v>
      </c>
    </row>
    <row r="361" spans="1:5" ht="14.25" customHeight="1">
      <c r="A361" s="65">
        <f t="shared" si="1"/>
        <v>44555</v>
      </c>
      <c r="B361" s="39">
        <v>110190</v>
      </c>
      <c r="C361" s="40">
        <v>19674</v>
      </c>
      <c r="D361" s="19">
        <f t="shared" si="0"/>
        <v>129864</v>
      </c>
    </row>
    <row r="362" spans="1:5" ht="14.25" customHeight="1">
      <c r="A362" s="65">
        <f t="shared" si="1"/>
        <v>44556</v>
      </c>
      <c r="B362" s="39">
        <v>121588</v>
      </c>
      <c r="C362" s="40">
        <v>22095</v>
      </c>
      <c r="D362" s="19">
        <f t="shared" si="0"/>
        <v>143683</v>
      </c>
    </row>
    <row r="363" spans="1:5" ht="14.25" customHeight="1">
      <c r="A363" s="55">
        <f t="shared" si="1"/>
        <v>44557</v>
      </c>
      <c r="B363" s="35">
        <v>119328</v>
      </c>
      <c r="C363" s="36">
        <v>44261</v>
      </c>
      <c r="D363" s="15">
        <f t="shared" si="0"/>
        <v>163589</v>
      </c>
    </row>
    <row r="364" spans="1:5" ht="14.25" customHeight="1">
      <c r="A364" s="55">
        <f t="shared" si="1"/>
        <v>44558</v>
      </c>
      <c r="B364" s="35">
        <v>115946</v>
      </c>
      <c r="C364" s="36">
        <v>44797</v>
      </c>
      <c r="D364" s="15">
        <f t="shared" si="0"/>
        <v>160743</v>
      </c>
    </row>
    <row r="365" spans="1:5" ht="14.25" customHeight="1">
      <c r="A365" s="55">
        <f t="shared" si="1"/>
        <v>44559</v>
      </c>
      <c r="B365" s="35">
        <v>120321</v>
      </c>
      <c r="C365" s="36">
        <v>43245</v>
      </c>
      <c r="D365" s="15">
        <f t="shared" si="0"/>
        <v>163566</v>
      </c>
    </row>
    <row r="366" spans="1:5" ht="14.25" customHeight="1">
      <c r="A366" s="55">
        <f t="shared" si="1"/>
        <v>44560</v>
      </c>
      <c r="B366" s="35">
        <v>124835</v>
      </c>
      <c r="C366" s="36">
        <v>38603</v>
      </c>
      <c r="D366" s="15">
        <f t="shared" si="0"/>
        <v>163438</v>
      </c>
    </row>
    <row r="367" spans="1:5" ht="14.25" customHeight="1">
      <c r="A367" s="55">
        <f t="shared" si="1"/>
        <v>44561</v>
      </c>
      <c r="B367" s="35">
        <v>120603</v>
      </c>
      <c r="C367" s="36">
        <v>22365</v>
      </c>
      <c r="D367" s="15">
        <f t="shared" si="0"/>
        <v>142968</v>
      </c>
      <c r="E367" s="9">
        <f>SUM(D337:D368)</f>
        <v>5026767</v>
      </c>
    </row>
    <row r="368" spans="1:5" ht="14.25" customHeight="1">
      <c r="A368" s="68"/>
      <c r="B368" s="21"/>
      <c r="C368" s="81"/>
      <c r="D368" s="23"/>
    </row>
    <row r="369" spans="4:5" ht="14.25" customHeight="1">
      <c r="D369" s="9">
        <f>SUM(D3:D368)</f>
        <v>52888653</v>
      </c>
      <c r="E369" s="9">
        <f>SUM(E3:E367)</f>
        <v>52888653</v>
      </c>
    </row>
    <row r="370" spans="4:5" ht="14.25" customHeight="1">
      <c r="D370" s="53" t="s">
        <v>5</v>
      </c>
      <c r="E370" s="54">
        <v>52888653</v>
      </c>
    </row>
    <row r="371" spans="4:5" ht="14.25" customHeight="1"/>
    <row r="372" spans="4:5" ht="14.25" customHeight="1">
      <c r="D372" s="9"/>
      <c r="E372" s="9"/>
    </row>
  </sheetData>
  <mergeCells count="1">
    <mergeCell ref="B1:D1"/>
  </mergeCells>
  <conditionalFormatting sqref="A215:A368">
    <cfRule type="containsText" dxfId="17" priority="1" operator="containsText" text="&quot;libur&quot;">
      <formula>NOT(ISERROR(SEARCH(("""libur"""),(A215))))</formula>
    </cfRule>
  </conditionalFormatting>
  <conditionalFormatting sqref="B3:D92 B93:C93">
    <cfRule type="containsText" dxfId="16" priority="2" operator="containsText" text="&quot;libur&quot;">
      <formula>NOT(ISERROR(SEARCH(("""libur"""),(B3))))</formula>
    </cfRule>
  </conditionalFormatting>
  <conditionalFormatting sqref="B94:D368">
    <cfRule type="containsText" dxfId="15" priority="3" operator="containsText" text="&quot;libur&quot;">
      <formula>NOT(ISERROR(SEARCH(("""libur"""),(B94))))</formula>
    </cfRule>
  </conditionalFormatting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376"/>
  <sheetViews>
    <sheetView workbookViewId="0"/>
  </sheetViews>
  <sheetFormatPr defaultColWidth="14.40625" defaultRowHeight="15" customHeight="1"/>
  <cols>
    <col min="1" max="1" width="11.40625" customWidth="1"/>
    <col min="2" max="3" width="8.6796875" customWidth="1"/>
    <col min="4" max="5" width="11.54296875" customWidth="1"/>
    <col min="6" max="6" width="10.1328125" customWidth="1"/>
    <col min="7" max="7" width="8.6796875" customWidth="1"/>
    <col min="8" max="8" width="13.86328125" customWidth="1"/>
    <col min="9" max="9" width="8.6796875" customWidth="1"/>
    <col min="10" max="26" width="14.26953125" customWidth="1"/>
  </cols>
  <sheetData>
    <row r="1" spans="1:26" ht="14.25" customHeight="1">
      <c r="B1" s="236" t="s">
        <v>0</v>
      </c>
      <c r="C1" s="237"/>
      <c r="D1" s="238"/>
      <c r="S1" s="76"/>
      <c r="T1" s="76"/>
      <c r="U1" s="76"/>
      <c r="V1" s="76"/>
      <c r="W1" s="76"/>
      <c r="X1" s="76"/>
    </row>
    <row r="2" spans="1:26" ht="14.25" customHeight="1">
      <c r="A2" s="1" t="s">
        <v>1</v>
      </c>
      <c r="B2" s="2" t="s">
        <v>2</v>
      </c>
      <c r="C2" s="3" t="s">
        <v>3</v>
      </c>
      <c r="D2" s="82" t="s">
        <v>4</v>
      </c>
      <c r="S2" s="10"/>
      <c r="T2" s="10"/>
      <c r="U2" s="10"/>
      <c r="V2" s="10"/>
      <c r="W2" s="10"/>
      <c r="X2" s="10"/>
    </row>
    <row r="3" spans="1:26" ht="14.25" customHeight="1">
      <c r="A3" s="44">
        <v>44562</v>
      </c>
      <c r="B3" s="45">
        <v>115190</v>
      </c>
      <c r="C3" s="46">
        <v>9953</v>
      </c>
      <c r="D3" s="40">
        <f t="shared" ref="D3:D61" si="0">SUM(B3:C3)</f>
        <v>125143</v>
      </c>
      <c r="S3" s="10"/>
      <c r="T3" s="10"/>
      <c r="U3" s="10"/>
      <c r="V3" s="10"/>
      <c r="W3" s="10"/>
      <c r="X3" s="10"/>
    </row>
    <row r="4" spans="1:26" ht="14.25" customHeight="1">
      <c r="A4" s="16">
        <f t="shared" ref="A4:A61" si="1">A3+1</f>
        <v>44563</v>
      </c>
      <c r="B4" s="17">
        <v>135584</v>
      </c>
      <c r="C4" s="18">
        <v>16482</v>
      </c>
      <c r="D4" s="40">
        <f t="shared" si="0"/>
        <v>152066</v>
      </c>
      <c r="S4" s="77"/>
      <c r="T4" s="77"/>
      <c r="U4" s="77"/>
      <c r="V4" s="77"/>
      <c r="W4" s="77"/>
      <c r="X4" s="77"/>
      <c r="Y4" s="77"/>
      <c r="Z4" s="77"/>
    </row>
    <row r="5" spans="1:26" ht="14.25" customHeight="1">
      <c r="A5" s="12">
        <f t="shared" si="1"/>
        <v>44564</v>
      </c>
      <c r="B5" s="35">
        <v>119804</v>
      </c>
      <c r="C5" s="36">
        <v>40104</v>
      </c>
      <c r="D5" s="36">
        <f t="shared" si="0"/>
        <v>159908</v>
      </c>
      <c r="F5" s="239">
        <f>SUM(D5:D11)</f>
        <v>1148676</v>
      </c>
    </row>
    <row r="6" spans="1:26" ht="14.25" customHeight="1">
      <c r="A6" s="12">
        <f t="shared" si="1"/>
        <v>44565</v>
      </c>
      <c r="B6" s="35">
        <v>115960</v>
      </c>
      <c r="C6" s="36">
        <v>45092</v>
      </c>
      <c r="D6" s="36">
        <f t="shared" si="0"/>
        <v>161052</v>
      </c>
      <c r="F6" s="240"/>
    </row>
    <row r="7" spans="1:26" ht="14.25" customHeight="1">
      <c r="A7" s="12">
        <f t="shared" si="1"/>
        <v>44566</v>
      </c>
      <c r="B7" s="35">
        <v>121644</v>
      </c>
      <c r="C7" s="36">
        <v>46325</v>
      </c>
      <c r="D7" s="36">
        <f t="shared" si="0"/>
        <v>167969</v>
      </c>
      <c r="F7" s="240"/>
    </row>
    <row r="8" spans="1:26" ht="14.25" customHeight="1">
      <c r="A8" s="12">
        <f t="shared" si="1"/>
        <v>44567</v>
      </c>
      <c r="B8" s="35">
        <v>121688</v>
      </c>
      <c r="C8" s="36">
        <v>46367</v>
      </c>
      <c r="D8" s="36">
        <f t="shared" si="0"/>
        <v>168055</v>
      </c>
      <c r="F8" s="240"/>
    </row>
    <row r="9" spans="1:26" ht="14.25" customHeight="1">
      <c r="A9" s="12">
        <f t="shared" si="1"/>
        <v>44568</v>
      </c>
      <c r="B9" s="35">
        <v>127717</v>
      </c>
      <c r="C9" s="36">
        <v>43766</v>
      </c>
      <c r="D9" s="36">
        <f t="shared" si="0"/>
        <v>171483</v>
      </c>
      <c r="F9" s="240"/>
    </row>
    <row r="10" spans="1:26" ht="14.25" customHeight="1">
      <c r="A10" s="16">
        <f t="shared" si="1"/>
        <v>44569</v>
      </c>
      <c r="B10" s="39">
        <v>130217</v>
      </c>
      <c r="C10" s="40">
        <v>34753</v>
      </c>
      <c r="D10" s="40">
        <f t="shared" si="0"/>
        <v>164970</v>
      </c>
      <c r="F10" s="240"/>
    </row>
    <row r="11" spans="1:26" ht="14.25" customHeight="1">
      <c r="A11" s="16">
        <f t="shared" si="1"/>
        <v>44570</v>
      </c>
      <c r="B11" s="39">
        <v>131271</v>
      </c>
      <c r="C11" s="40">
        <v>23968</v>
      </c>
      <c r="D11" s="40">
        <f t="shared" si="0"/>
        <v>155239</v>
      </c>
      <c r="F11" s="240"/>
    </row>
    <row r="12" spans="1:26" ht="14.25" customHeight="1">
      <c r="A12" s="12">
        <f t="shared" si="1"/>
        <v>44571</v>
      </c>
      <c r="B12" s="35">
        <v>116645</v>
      </c>
      <c r="C12" s="36">
        <v>43595</v>
      </c>
      <c r="D12" s="36">
        <f t="shared" si="0"/>
        <v>160240</v>
      </c>
      <c r="F12" s="239">
        <f>SUM(D12:D18)</f>
        <v>1099313</v>
      </c>
    </row>
    <row r="13" spans="1:26" ht="14.25" customHeight="1">
      <c r="A13" s="12">
        <f t="shared" si="1"/>
        <v>44572</v>
      </c>
      <c r="B13" s="35">
        <v>114217</v>
      </c>
      <c r="C13" s="36">
        <v>44540</v>
      </c>
      <c r="D13" s="36">
        <f t="shared" si="0"/>
        <v>158757</v>
      </c>
      <c r="F13" s="240"/>
    </row>
    <row r="14" spans="1:26" ht="14.25" customHeight="1">
      <c r="A14" s="12">
        <f t="shared" si="1"/>
        <v>44573</v>
      </c>
      <c r="B14" s="35">
        <v>116994</v>
      </c>
      <c r="C14" s="36">
        <v>43973</v>
      </c>
      <c r="D14" s="36">
        <f t="shared" si="0"/>
        <v>160967</v>
      </c>
      <c r="F14" s="240"/>
    </row>
    <row r="15" spans="1:26" ht="14.25" customHeight="1">
      <c r="A15" s="12">
        <f t="shared" si="1"/>
        <v>44574</v>
      </c>
      <c r="B15" s="35">
        <v>116934</v>
      </c>
      <c r="C15" s="36">
        <v>45249</v>
      </c>
      <c r="D15" s="36">
        <f t="shared" si="0"/>
        <v>162183</v>
      </c>
      <c r="F15" s="240"/>
    </row>
    <row r="16" spans="1:26" ht="14.25" customHeight="1">
      <c r="A16" s="12">
        <f t="shared" si="1"/>
        <v>44575</v>
      </c>
      <c r="B16" s="35">
        <v>120344</v>
      </c>
      <c r="C16" s="36">
        <v>42097</v>
      </c>
      <c r="D16" s="36">
        <f t="shared" si="0"/>
        <v>162441</v>
      </c>
      <c r="F16" s="240"/>
    </row>
    <row r="17" spans="1:6" ht="14.25" customHeight="1">
      <c r="A17" s="16">
        <f t="shared" si="1"/>
        <v>44576</v>
      </c>
      <c r="B17" s="39">
        <v>120847</v>
      </c>
      <c r="C17" s="40">
        <v>32697</v>
      </c>
      <c r="D17" s="40">
        <f t="shared" si="0"/>
        <v>153544</v>
      </c>
      <c r="F17" s="240"/>
    </row>
    <row r="18" spans="1:6" ht="14.25" customHeight="1">
      <c r="A18" s="16">
        <f t="shared" si="1"/>
        <v>44577</v>
      </c>
      <c r="B18" s="39">
        <v>118555</v>
      </c>
      <c r="C18" s="40">
        <v>22626</v>
      </c>
      <c r="D18" s="40">
        <f t="shared" si="0"/>
        <v>141181</v>
      </c>
      <c r="F18" s="240"/>
    </row>
    <row r="19" spans="1:6" ht="14.25" customHeight="1">
      <c r="A19" s="12">
        <f t="shared" si="1"/>
        <v>44578</v>
      </c>
      <c r="B19" s="35">
        <v>116209</v>
      </c>
      <c r="C19" s="36">
        <v>44525</v>
      </c>
      <c r="D19" s="36">
        <f t="shared" si="0"/>
        <v>160734</v>
      </c>
      <c r="F19" s="239">
        <f>SUM(D19:D25)</f>
        <v>1078174</v>
      </c>
    </row>
    <row r="20" spans="1:6" ht="14.25" customHeight="1">
      <c r="A20" s="12">
        <f t="shared" si="1"/>
        <v>44579</v>
      </c>
      <c r="B20" s="35">
        <v>110225</v>
      </c>
      <c r="C20" s="36">
        <v>45167</v>
      </c>
      <c r="D20" s="36">
        <f t="shared" si="0"/>
        <v>155392</v>
      </c>
      <c r="F20" s="240"/>
    </row>
    <row r="21" spans="1:6" ht="14.25" customHeight="1">
      <c r="A21" s="12">
        <f t="shared" si="1"/>
        <v>44580</v>
      </c>
      <c r="B21" s="35">
        <v>112826</v>
      </c>
      <c r="C21" s="36">
        <v>44695</v>
      </c>
      <c r="D21" s="36">
        <f t="shared" si="0"/>
        <v>157521</v>
      </c>
      <c r="F21" s="240"/>
    </row>
    <row r="22" spans="1:6" ht="14.25" customHeight="1">
      <c r="A22" s="12">
        <f t="shared" si="1"/>
        <v>44581</v>
      </c>
      <c r="B22" s="35">
        <v>113637</v>
      </c>
      <c r="C22" s="36">
        <v>46452</v>
      </c>
      <c r="D22" s="36">
        <f t="shared" si="0"/>
        <v>160089</v>
      </c>
      <c r="F22" s="240"/>
    </row>
    <row r="23" spans="1:6" ht="14.25" customHeight="1">
      <c r="A23" s="12">
        <f t="shared" si="1"/>
        <v>44582</v>
      </c>
      <c r="B23" s="35">
        <v>117860</v>
      </c>
      <c r="C23" s="36">
        <v>43235</v>
      </c>
      <c r="D23" s="36">
        <f t="shared" si="0"/>
        <v>161095</v>
      </c>
      <c r="F23" s="240"/>
    </row>
    <row r="24" spans="1:6" ht="14.25" customHeight="1">
      <c r="A24" s="16">
        <f t="shared" si="1"/>
        <v>44583</v>
      </c>
      <c r="B24" s="39">
        <v>115929</v>
      </c>
      <c r="C24" s="40">
        <v>33656</v>
      </c>
      <c r="D24" s="40">
        <f t="shared" si="0"/>
        <v>149585</v>
      </c>
      <c r="F24" s="240"/>
    </row>
    <row r="25" spans="1:6" ht="14.25" customHeight="1">
      <c r="A25" s="16">
        <f t="shared" si="1"/>
        <v>44584</v>
      </c>
      <c r="B25" s="39">
        <v>110889</v>
      </c>
      <c r="C25" s="40">
        <v>22869</v>
      </c>
      <c r="D25" s="40">
        <f t="shared" si="0"/>
        <v>133758</v>
      </c>
      <c r="F25" s="240"/>
    </row>
    <row r="26" spans="1:6" ht="14.25" customHeight="1">
      <c r="A26" s="12">
        <f t="shared" si="1"/>
        <v>44585</v>
      </c>
      <c r="B26" s="35">
        <v>113779</v>
      </c>
      <c r="C26" s="36">
        <v>46060</v>
      </c>
      <c r="D26" s="36">
        <f t="shared" si="0"/>
        <v>159839</v>
      </c>
      <c r="F26" s="239">
        <f>SUM(D26:D32)</f>
        <v>1096852</v>
      </c>
    </row>
    <row r="27" spans="1:6" ht="14.25" customHeight="1">
      <c r="A27" s="12">
        <f t="shared" si="1"/>
        <v>44586</v>
      </c>
      <c r="B27" s="35">
        <v>111805</v>
      </c>
      <c r="C27" s="36">
        <v>47088</v>
      </c>
      <c r="D27" s="36">
        <f t="shared" si="0"/>
        <v>158893</v>
      </c>
      <c r="F27" s="240"/>
    </row>
    <row r="28" spans="1:6" ht="14.25" customHeight="1">
      <c r="A28" s="12">
        <f t="shared" si="1"/>
        <v>44587</v>
      </c>
      <c r="B28" s="35">
        <v>115143</v>
      </c>
      <c r="C28" s="36">
        <v>45296</v>
      </c>
      <c r="D28" s="36">
        <f t="shared" si="0"/>
        <v>160439</v>
      </c>
      <c r="F28" s="240"/>
    </row>
    <row r="29" spans="1:6" ht="14.25" customHeight="1">
      <c r="A29" s="12">
        <f t="shared" si="1"/>
        <v>44588</v>
      </c>
      <c r="B29" s="35">
        <v>115102</v>
      </c>
      <c r="C29" s="36">
        <v>45203</v>
      </c>
      <c r="D29" s="36">
        <f t="shared" si="0"/>
        <v>160305</v>
      </c>
      <c r="F29" s="240"/>
    </row>
    <row r="30" spans="1:6" ht="14.25" customHeight="1">
      <c r="A30" s="12">
        <f t="shared" si="1"/>
        <v>44589</v>
      </c>
      <c r="B30" s="35">
        <v>120051</v>
      </c>
      <c r="C30" s="36">
        <v>44370</v>
      </c>
      <c r="D30" s="36">
        <f t="shared" si="0"/>
        <v>164421</v>
      </c>
      <c r="F30" s="240"/>
    </row>
    <row r="31" spans="1:6" ht="14.25" customHeight="1">
      <c r="A31" s="16">
        <f t="shared" si="1"/>
        <v>44590</v>
      </c>
      <c r="B31" s="39">
        <v>120456</v>
      </c>
      <c r="C31" s="40">
        <v>36222</v>
      </c>
      <c r="D31" s="40">
        <f t="shared" si="0"/>
        <v>156678</v>
      </c>
      <c r="F31" s="240"/>
    </row>
    <row r="32" spans="1:6" ht="14.25" customHeight="1">
      <c r="A32" s="16">
        <f t="shared" si="1"/>
        <v>44591</v>
      </c>
      <c r="B32" s="39">
        <v>112827</v>
      </c>
      <c r="C32" s="40">
        <v>23450</v>
      </c>
      <c r="D32" s="40">
        <f t="shared" si="0"/>
        <v>136277</v>
      </c>
      <c r="F32" s="240"/>
    </row>
    <row r="33" spans="1:6" ht="14.25" customHeight="1">
      <c r="A33" s="20">
        <f t="shared" si="1"/>
        <v>44592</v>
      </c>
      <c r="B33" s="21">
        <v>113704</v>
      </c>
      <c r="C33" s="22">
        <v>38676</v>
      </c>
      <c r="D33" s="36">
        <f t="shared" si="0"/>
        <v>152380</v>
      </c>
      <c r="E33" s="9">
        <f>SUM(D3:D33)</f>
        <v>4852604</v>
      </c>
      <c r="F33" s="239">
        <f>SUM(D33:D39)</f>
        <v>1033997</v>
      </c>
    </row>
    <row r="34" spans="1:6" ht="14.25" customHeight="1">
      <c r="A34" s="5">
        <f t="shared" si="1"/>
        <v>44593</v>
      </c>
      <c r="B34" s="41">
        <v>101916</v>
      </c>
      <c r="C34" s="42">
        <v>25106</v>
      </c>
      <c r="D34" s="38">
        <f t="shared" si="0"/>
        <v>127022</v>
      </c>
      <c r="E34" t="s">
        <v>7</v>
      </c>
      <c r="F34" s="240"/>
    </row>
    <row r="35" spans="1:6" ht="14.25" customHeight="1">
      <c r="A35" s="12">
        <f t="shared" si="1"/>
        <v>44594</v>
      </c>
      <c r="B35" s="13">
        <v>113364</v>
      </c>
      <c r="C35" s="14">
        <v>45065</v>
      </c>
      <c r="D35" s="36">
        <f t="shared" si="0"/>
        <v>158429</v>
      </c>
      <c r="F35" s="240"/>
    </row>
    <row r="36" spans="1:6" ht="14.25" customHeight="1">
      <c r="A36" s="12">
        <f t="shared" si="1"/>
        <v>44595</v>
      </c>
      <c r="B36" s="35">
        <v>108674</v>
      </c>
      <c r="C36" s="36">
        <v>47754</v>
      </c>
      <c r="D36" s="36">
        <f t="shared" si="0"/>
        <v>156428</v>
      </c>
      <c r="F36" s="240"/>
    </row>
    <row r="37" spans="1:6" ht="14.25" customHeight="1">
      <c r="A37" s="12">
        <f t="shared" si="1"/>
        <v>44596</v>
      </c>
      <c r="B37" s="35">
        <v>113653</v>
      </c>
      <c r="C37" s="36">
        <v>45247</v>
      </c>
      <c r="D37" s="36">
        <f t="shared" si="0"/>
        <v>158900</v>
      </c>
      <c r="F37" s="240"/>
    </row>
    <row r="38" spans="1:6" ht="14.25" customHeight="1">
      <c r="A38" s="16">
        <f t="shared" si="1"/>
        <v>44597</v>
      </c>
      <c r="B38" s="39">
        <v>113089</v>
      </c>
      <c r="C38" s="40">
        <v>34714</v>
      </c>
      <c r="D38" s="40">
        <f t="shared" si="0"/>
        <v>147803</v>
      </c>
      <c r="F38" s="240"/>
    </row>
    <row r="39" spans="1:6" ht="14.25" customHeight="1">
      <c r="A39" s="16">
        <f t="shared" si="1"/>
        <v>44598</v>
      </c>
      <c r="B39" s="39">
        <v>109842</v>
      </c>
      <c r="C39" s="40">
        <v>23193</v>
      </c>
      <c r="D39" s="40">
        <f t="shared" si="0"/>
        <v>133035</v>
      </c>
      <c r="F39" s="240"/>
    </row>
    <row r="40" spans="1:6" ht="14.25" customHeight="1">
      <c r="A40" s="12">
        <f t="shared" si="1"/>
        <v>44599</v>
      </c>
      <c r="B40" s="35">
        <v>109902</v>
      </c>
      <c r="C40" s="36">
        <v>45821</v>
      </c>
      <c r="D40" s="36">
        <f t="shared" si="0"/>
        <v>155723</v>
      </c>
      <c r="F40" s="239">
        <f>SUM(D40:D46)</f>
        <v>1022182</v>
      </c>
    </row>
    <row r="41" spans="1:6" ht="14.25" customHeight="1">
      <c r="A41" s="12">
        <f t="shared" si="1"/>
        <v>44600</v>
      </c>
      <c r="B41" s="35">
        <v>103203</v>
      </c>
      <c r="C41" s="36">
        <v>45711</v>
      </c>
      <c r="D41" s="36">
        <f t="shared" si="0"/>
        <v>148914</v>
      </c>
      <c r="F41" s="240"/>
    </row>
    <row r="42" spans="1:6" ht="14.25" customHeight="1">
      <c r="A42" s="12">
        <f t="shared" si="1"/>
        <v>44601</v>
      </c>
      <c r="B42" s="35">
        <v>104402</v>
      </c>
      <c r="C42" s="36">
        <v>45361</v>
      </c>
      <c r="D42" s="36">
        <f t="shared" si="0"/>
        <v>149763</v>
      </c>
      <c r="F42" s="240"/>
    </row>
    <row r="43" spans="1:6" ht="14.25" customHeight="1">
      <c r="A43" s="12">
        <f t="shared" si="1"/>
        <v>44602</v>
      </c>
      <c r="B43" s="35">
        <v>107123</v>
      </c>
      <c r="C43" s="36">
        <v>46549</v>
      </c>
      <c r="D43" s="36">
        <f t="shared" si="0"/>
        <v>153672</v>
      </c>
      <c r="F43" s="240"/>
    </row>
    <row r="44" spans="1:6" ht="14.25" customHeight="1">
      <c r="A44" s="12">
        <f t="shared" si="1"/>
        <v>44603</v>
      </c>
      <c r="B44" s="35">
        <v>107449</v>
      </c>
      <c r="C44" s="36">
        <v>44804</v>
      </c>
      <c r="D44" s="36">
        <f t="shared" si="0"/>
        <v>152253</v>
      </c>
      <c r="F44" s="240"/>
    </row>
    <row r="45" spans="1:6" ht="14.25" customHeight="1">
      <c r="A45" s="16">
        <f t="shared" si="1"/>
        <v>44604</v>
      </c>
      <c r="B45" s="39">
        <v>106745</v>
      </c>
      <c r="C45" s="40">
        <v>34241</v>
      </c>
      <c r="D45" s="40">
        <f t="shared" si="0"/>
        <v>140986</v>
      </c>
      <c r="F45" s="240"/>
    </row>
    <row r="46" spans="1:6" ht="14.25" customHeight="1">
      <c r="A46" s="16">
        <f t="shared" si="1"/>
        <v>44605</v>
      </c>
      <c r="B46" s="39">
        <v>97948</v>
      </c>
      <c r="C46" s="40">
        <v>22923</v>
      </c>
      <c r="D46" s="40">
        <f t="shared" si="0"/>
        <v>120871</v>
      </c>
      <c r="F46" s="240"/>
    </row>
    <row r="47" spans="1:6" ht="14.25" customHeight="1">
      <c r="A47" s="12">
        <f t="shared" si="1"/>
        <v>44606</v>
      </c>
      <c r="B47" s="35">
        <v>104185</v>
      </c>
      <c r="C47" s="36">
        <v>45279</v>
      </c>
      <c r="D47" s="36">
        <f t="shared" si="0"/>
        <v>149464</v>
      </c>
      <c r="F47" s="239">
        <f>SUM(D47:D53)</f>
        <v>1003923</v>
      </c>
    </row>
    <row r="48" spans="1:6" ht="14.25" customHeight="1">
      <c r="A48" s="12">
        <f t="shared" si="1"/>
        <v>44607</v>
      </c>
      <c r="B48" s="35">
        <v>99813</v>
      </c>
      <c r="C48" s="36">
        <v>47086</v>
      </c>
      <c r="D48" s="36">
        <f t="shared" si="0"/>
        <v>146899</v>
      </c>
      <c r="F48" s="240"/>
    </row>
    <row r="49" spans="1:6" ht="14.25" customHeight="1">
      <c r="A49" s="12">
        <f t="shared" si="1"/>
        <v>44608</v>
      </c>
      <c r="B49" s="35">
        <v>99583</v>
      </c>
      <c r="C49" s="36">
        <v>46491</v>
      </c>
      <c r="D49" s="36">
        <f t="shared" si="0"/>
        <v>146074</v>
      </c>
      <c r="F49" s="240"/>
    </row>
    <row r="50" spans="1:6" ht="14.25" customHeight="1">
      <c r="A50" s="12">
        <f t="shared" si="1"/>
        <v>44609</v>
      </c>
      <c r="B50" s="35">
        <v>101924</v>
      </c>
      <c r="C50" s="36">
        <v>46883</v>
      </c>
      <c r="D50" s="36">
        <f t="shared" si="0"/>
        <v>148807</v>
      </c>
      <c r="F50" s="240"/>
    </row>
    <row r="51" spans="1:6" ht="14.25" customHeight="1">
      <c r="A51" s="12">
        <f t="shared" si="1"/>
        <v>44610</v>
      </c>
      <c r="B51" s="35">
        <v>106731</v>
      </c>
      <c r="C51" s="36">
        <v>44278</v>
      </c>
      <c r="D51" s="36">
        <f t="shared" si="0"/>
        <v>151009</v>
      </c>
      <c r="F51" s="240"/>
    </row>
    <row r="52" spans="1:6" ht="14.25" customHeight="1">
      <c r="A52" s="16">
        <f t="shared" si="1"/>
        <v>44611</v>
      </c>
      <c r="B52" s="39">
        <v>103244</v>
      </c>
      <c r="C52" s="40">
        <v>34600</v>
      </c>
      <c r="D52" s="40">
        <f t="shared" si="0"/>
        <v>137844</v>
      </c>
      <c r="F52" s="240"/>
    </row>
    <row r="53" spans="1:6" ht="14.25" customHeight="1">
      <c r="A53" s="16">
        <f t="shared" si="1"/>
        <v>44612</v>
      </c>
      <c r="B53" s="39">
        <v>100024</v>
      </c>
      <c r="C53" s="40">
        <v>23802</v>
      </c>
      <c r="D53" s="40">
        <f t="shared" si="0"/>
        <v>123826</v>
      </c>
      <c r="F53" s="240"/>
    </row>
    <row r="54" spans="1:6" ht="14.25" customHeight="1">
      <c r="A54" s="12">
        <f t="shared" si="1"/>
        <v>44613</v>
      </c>
      <c r="B54" s="35">
        <v>106544</v>
      </c>
      <c r="C54" s="36">
        <v>45966</v>
      </c>
      <c r="D54" s="36">
        <f t="shared" si="0"/>
        <v>152510</v>
      </c>
      <c r="F54" s="239">
        <f>SUM(D54:D60)</f>
        <v>1073490</v>
      </c>
    </row>
    <row r="55" spans="1:6" ht="14.25" customHeight="1">
      <c r="A55" s="12">
        <f t="shared" si="1"/>
        <v>44614</v>
      </c>
      <c r="B55" s="35">
        <v>103813</v>
      </c>
      <c r="C55" s="36">
        <v>46160</v>
      </c>
      <c r="D55" s="36">
        <f t="shared" si="0"/>
        <v>149973</v>
      </c>
      <c r="F55" s="240"/>
    </row>
    <row r="56" spans="1:6" ht="14.25" customHeight="1">
      <c r="A56" s="12">
        <f t="shared" si="1"/>
        <v>44615</v>
      </c>
      <c r="B56" s="35">
        <v>105010</v>
      </c>
      <c r="C56" s="36">
        <v>48088</v>
      </c>
      <c r="D56" s="36">
        <f t="shared" si="0"/>
        <v>153098</v>
      </c>
      <c r="F56" s="240"/>
    </row>
    <row r="57" spans="1:6" ht="14.25" customHeight="1">
      <c r="A57" s="12">
        <f t="shared" si="1"/>
        <v>44616</v>
      </c>
      <c r="B57" s="35">
        <v>108315</v>
      </c>
      <c r="C57" s="36">
        <v>48801</v>
      </c>
      <c r="D57" s="36">
        <f t="shared" si="0"/>
        <v>157116</v>
      </c>
      <c r="F57" s="240"/>
    </row>
    <row r="58" spans="1:6" ht="14.25" customHeight="1">
      <c r="A58" s="12">
        <f t="shared" si="1"/>
        <v>44617</v>
      </c>
      <c r="B58" s="35">
        <v>120227</v>
      </c>
      <c r="C58" s="36">
        <v>46547</v>
      </c>
      <c r="D58" s="36">
        <f t="shared" si="0"/>
        <v>166774</v>
      </c>
      <c r="F58" s="240"/>
    </row>
    <row r="59" spans="1:6" ht="14.25" customHeight="1">
      <c r="A59" s="16">
        <f t="shared" si="1"/>
        <v>44618</v>
      </c>
      <c r="B59" s="39">
        <v>123810</v>
      </c>
      <c r="C59" s="40">
        <v>37242</v>
      </c>
      <c r="D59" s="40">
        <f t="shared" si="0"/>
        <v>161052</v>
      </c>
      <c r="F59" s="240"/>
    </row>
    <row r="60" spans="1:6" ht="14.25" customHeight="1">
      <c r="A60" s="16">
        <f t="shared" si="1"/>
        <v>44619</v>
      </c>
      <c r="B60" s="39">
        <v>111774</v>
      </c>
      <c r="C60" s="40">
        <v>21193</v>
      </c>
      <c r="D60" s="40">
        <f t="shared" si="0"/>
        <v>132967</v>
      </c>
      <c r="F60" s="240"/>
    </row>
    <row r="61" spans="1:6" ht="14.25" customHeight="1">
      <c r="A61" s="66">
        <f t="shared" si="1"/>
        <v>44620</v>
      </c>
      <c r="B61" s="84">
        <v>110161</v>
      </c>
      <c r="C61" s="38">
        <v>24135</v>
      </c>
      <c r="D61" s="38">
        <f t="shared" si="0"/>
        <v>134296</v>
      </c>
      <c r="F61" s="239">
        <f>SUM(D61:D68)</f>
        <v>1047985</v>
      </c>
    </row>
    <row r="62" spans="1:6" ht="14.25" customHeight="1">
      <c r="A62" s="85"/>
      <c r="B62" s="86"/>
      <c r="C62" s="87"/>
      <c r="D62" s="36"/>
      <c r="E62" s="9">
        <f>SUM(D34:D61)</f>
        <v>4115508</v>
      </c>
      <c r="F62" s="240"/>
    </row>
    <row r="63" spans="1:6" ht="14.25" customHeight="1">
      <c r="A63" s="61">
        <f>A61+1</f>
        <v>44621</v>
      </c>
      <c r="B63" s="63">
        <v>113470</v>
      </c>
      <c r="C63" s="22">
        <v>43731</v>
      </c>
      <c r="D63" s="36">
        <f t="shared" ref="D63:D368" si="2">SUM(B63:C63)</f>
        <v>157201</v>
      </c>
      <c r="F63" s="240"/>
    </row>
    <row r="64" spans="1:6" ht="14.25" customHeight="1">
      <c r="A64" s="62">
        <f t="shared" ref="A64:A368" si="3">A63+1</f>
        <v>44622</v>
      </c>
      <c r="B64" s="34">
        <v>115962</v>
      </c>
      <c r="C64" s="50">
        <v>44384</v>
      </c>
      <c r="D64" s="36">
        <f t="shared" si="2"/>
        <v>160346</v>
      </c>
      <c r="F64" s="240"/>
    </row>
    <row r="65" spans="1:6" ht="14.25" customHeight="1">
      <c r="A65" s="26">
        <f t="shared" si="3"/>
        <v>44623</v>
      </c>
      <c r="B65" s="6">
        <v>97291</v>
      </c>
      <c r="C65" s="7">
        <v>30463</v>
      </c>
      <c r="D65" s="38">
        <f t="shared" si="2"/>
        <v>127754</v>
      </c>
      <c r="F65" s="240"/>
    </row>
    <row r="66" spans="1:6" ht="14.25" customHeight="1">
      <c r="A66" s="12">
        <f t="shared" si="3"/>
        <v>44624</v>
      </c>
      <c r="B66" s="35">
        <v>119335</v>
      </c>
      <c r="C66" s="36">
        <v>46245</v>
      </c>
      <c r="D66" s="36">
        <f t="shared" si="2"/>
        <v>165580</v>
      </c>
      <c r="F66" s="240"/>
    </row>
    <row r="67" spans="1:6" ht="14.25" customHeight="1">
      <c r="A67" s="16">
        <f t="shared" si="3"/>
        <v>44625</v>
      </c>
      <c r="B67" s="39">
        <v>120698</v>
      </c>
      <c r="C67" s="40">
        <v>36318</v>
      </c>
      <c r="D67" s="40">
        <f t="shared" si="2"/>
        <v>157016</v>
      </c>
      <c r="F67" s="240"/>
    </row>
    <row r="68" spans="1:6" ht="14.25" customHeight="1">
      <c r="A68" s="16">
        <f t="shared" si="3"/>
        <v>44626</v>
      </c>
      <c r="B68" s="39">
        <v>121561</v>
      </c>
      <c r="C68" s="40">
        <v>24231</v>
      </c>
      <c r="D68" s="40">
        <f t="shared" si="2"/>
        <v>145792</v>
      </c>
      <c r="F68" s="240"/>
    </row>
    <row r="69" spans="1:6" ht="14.25" customHeight="1">
      <c r="A69" s="12">
        <f t="shared" si="3"/>
        <v>44627</v>
      </c>
      <c r="B69" s="35">
        <v>116541</v>
      </c>
      <c r="C69" s="36">
        <v>46288</v>
      </c>
      <c r="D69" s="36">
        <f t="shared" si="2"/>
        <v>162829</v>
      </c>
      <c r="F69" s="239">
        <f>SUM(D69:D75)</f>
        <v>1129592</v>
      </c>
    </row>
    <row r="70" spans="1:6" ht="14.25" customHeight="1">
      <c r="A70" s="12">
        <f t="shared" si="3"/>
        <v>44628</v>
      </c>
      <c r="B70" s="35">
        <v>111212</v>
      </c>
      <c r="C70" s="36">
        <v>47445</v>
      </c>
      <c r="D70" s="36">
        <f t="shared" si="2"/>
        <v>158657</v>
      </c>
      <c r="F70" s="240"/>
    </row>
    <row r="71" spans="1:6" ht="14.25" customHeight="1">
      <c r="A71" s="12">
        <f t="shared" si="3"/>
        <v>44629</v>
      </c>
      <c r="B71" s="35">
        <v>113781</v>
      </c>
      <c r="C71" s="36">
        <v>47204</v>
      </c>
      <c r="D71" s="36">
        <f t="shared" si="2"/>
        <v>160985</v>
      </c>
      <c r="F71" s="240"/>
    </row>
    <row r="72" spans="1:6" ht="14.25" customHeight="1">
      <c r="A72" s="12">
        <f t="shared" si="3"/>
        <v>44630</v>
      </c>
      <c r="B72" s="35">
        <v>116481</v>
      </c>
      <c r="C72" s="36">
        <v>48699</v>
      </c>
      <c r="D72" s="36">
        <f t="shared" si="2"/>
        <v>165180</v>
      </c>
      <c r="F72" s="240"/>
    </row>
    <row r="73" spans="1:6" ht="14.25" customHeight="1">
      <c r="A73" s="12">
        <f t="shared" si="3"/>
        <v>44631</v>
      </c>
      <c r="B73" s="35">
        <v>121940</v>
      </c>
      <c r="C73" s="36">
        <v>46580</v>
      </c>
      <c r="D73" s="36">
        <f t="shared" si="2"/>
        <v>168520</v>
      </c>
      <c r="F73" s="240"/>
    </row>
    <row r="74" spans="1:6" ht="14.25" customHeight="1">
      <c r="A74" s="16">
        <f t="shared" si="3"/>
        <v>44632</v>
      </c>
      <c r="B74" s="39">
        <v>126449</v>
      </c>
      <c r="C74" s="40">
        <v>36012</v>
      </c>
      <c r="D74" s="40">
        <f t="shared" si="2"/>
        <v>162461</v>
      </c>
      <c r="F74" s="240"/>
    </row>
    <row r="75" spans="1:6" ht="14.25" customHeight="1">
      <c r="A75" s="16">
        <f t="shared" si="3"/>
        <v>44633</v>
      </c>
      <c r="B75" s="39">
        <v>126247</v>
      </c>
      <c r="C75" s="40">
        <v>24713</v>
      </c>
      <c r="D75" s="40">
        <f t="shared" si="2"/>
        <v>150960</v>
      </c>
      <c r="F75" s="240"/>
    </row>
    <row r="76" spans="1:6" ht="14.25" customHeight="1">
      <c r="A76" s="12">
        <f t="shared" si="3"/>
        <v>44634</v>
      </c>
      <c r="B76" s="35">
        <v>117709</v>
      </c>
      <c r="C76" s="36">
        <v>45957</v>
      </c>
      <c r="D76" s="36">
        <f t="shared" si="2"/>
        <v>163666</v>
      </c>
      <c r="F76" s="239">
        <f>SUM(D76:D82)</f>
        <v>1164095</v>
      </c>
    </row>
    <row r="77" spans="1:6" ht="14.25" customHeight="1">
      <c r="A77" s="12">
        <f t="shared" si="3"/>
        <v>44635</v>
      </c>
      <c r="B77" s="35">
        <v>114217</v>
      </c>
      <c r="C77" s="36">
        <v>48517</v>
      </c>
      <c r="D77" s="36">
        <f t="shared" si="2"/>
        <v>162734</v>
      </c>
      <c r="F77" s="240"/>
    </row>
    <row r="78" spans="1:6" ht="14.25" customHeight="1">
      <c r="A78" s="12">
        <f t="shared" si="3"/>
        <v>44636</v>
      </c>
      <c r="B78" s="35">
        <v>118207</v>
      </c>
      <c r="C78" s="36">
        <v>50832</v>
      </c>
      <c r="D78" s="36">
        <f t="shared" si="2"/>
        <v>169039</v>
      </c>
      <c r="F78" s="240"/>
    </row>
    <row r="79" spans="1:6" ht="14.25" customHeight="1">
      <c r="A79" s="12">
        <f t="shared" si="3"/>
        <v>44637</v>
      </c>
      <c r="B79" s="35">
        <v>117227</v>
      </c>
      <c r="C79" s="36">
        <v>49891</v>
      </c>
      <c r="D79" s="36">
        <f t="shared" si="2"/>
        <v>167118</v>
      </c>
      <c r="F79" s="240"/>
    </row>
    <row r="80" spans="1:6" ht="14.25" customHeight="1">
      <c r="A80" s="12">
        <f t="shared" si="3"/>
        <v>44638</v>
      </c>
      <c r="B80" s="35">
        <v>126733</v>
      </c>
      <c r="C80" s="36">
        <v>49053</v>
      </c>
      <c r="D80" s="36">
        <f t="shared" si="2"/>
        <v>175786</v>
      </c>
      <c r="F80" s="240"/>
    </row>
    <row r="81" spans="1:6" ht="14.25" customHeight="1">
      <c r="A81" s="16">
        <f t="shared" si="3"/>
        <v>44639</v>
      </c>
      <c r="B81" s="39">
        <v>128683</v>
      </c>
      <c r="C81" s="40">
        <v>37657</v>
      </c>
      <c r="D81" s="40">
        <f t="shared" si="2"/>
        <v>166340</v>
      </c>
      <c r="F81" s="240"/>
    </row>
    <row r="82" spans="1:6" ht="14.25" customHeight="1">
      <c r="A82" s="16">
        <f t="shared" si="3"/>
        <v>44640</v>
      </c>
      <c r="B82" s="39">
        <v>132849</v>
      </c>
      <c r="C82" s="40">
        <v>26563</v>
      </c>
      <c r="D82" s="40">
        <f t="shared" si="2"/>
        <v>159412</v>
      </c>
      <c r="F82" s="240"/>
    </row>
    <row r="83" spans="1:6" ht="14.25" customHeight="1">
      <c r="A83" s="12">
        <f t="shared" si="3"/>
        <v>44641</v>
      </c>
      <c r="B83" s="35">
        <v>121115</v>
      </c>
      <c r="C83" s="36">
        <v>48525</v>
      </c>
      <c r="D83" s="36">
        <f t="shared" si="2"/>
        <v>169640</v>
      </c>
      <c r="F83" s="239">
        <f>SUM(D83:D89)</f>
        <v>1208831</v>
      </c>
    </row>
    <row r="84" spans="1:6" ht="14.25" customHeight="1">
      <c r="A84" s="12">
        <f t="shared" si="3"/>
        <v>44642</v>
      </c>
      <c r="B84" s="35">
        <v>116592</v>
      </c>
      <c r="C84" s="36">
        <v>50185</v>
      </c>
      <c r="D84" s="36">
        <f t="shared" si="2"/>
        <v>166777</v>
      </c>
      <c r="F84" s="240"/>
    </row>
    <row r="85" spans="1:6" ht="14.25" customHeight="1">
      <c r="A85" s="12">
        <f t="shared" si="3"/>
        <v>44643</v>
      </c>
      <c r="B85" s="35">
        <v>120442</v>
      </c>
      <c r="C85" s="36">
        <v>49978</v>
      </c>
      <c r="D85" s="36">
        <f t="shared" si="2"/>
        <v>170420</v>
      </c>
      <c r="F85" s="240"/>
    </row>
    <row r="86" spans="1:6" ht="14.25" customHeight="1">
      <c r="A86" s="12">
        <f t="shared" si="3"/>
        <v>44644</v>
      </c>
      <c r="B86" s="35">
        <v>123684</v>
      </c>
      <c r="C86" s="36">
        <v>50805</v>
      </c>
      <c r="D86" s="36">
        <f t="shared" si="2"/>
        <v>174489</v>
      </c>
      <c r="F86" s="240"/>
    </row>
    <row r="87" spans="1:6" ht="14.25" customHeight="1">
      <c r="A87" s="12">
        <f t="shared" si="3"/>
        <v>44645</v>
      </c>
      <c r="B87" s="35">
        <v>131071</v>
      </c>
      <c r="C87" s="36">
        <v>48864</v>
      </c>
      <c r="D87" s="36">
        <f t="shared" si="2"/>
        <v>179935</v>
      </c>
      <c r="F87" s="240"/>
    </row>
    <row r="88" spans="1:6" ht="14.25" customHeight="1">
      <c r="A88" s="16">
        <f t="shared" si="3"/>
        <v>44646</v>
      </c>
      <c r="B88" s="39">
        <v>138480</v>
      </c>
      <c r="C88" s="40">
        <v>38118</v>
      </c>
      <c r="D88" s="40">
        <f t="shared" si="2"/>
        <v>176598</v>
      </c>
      <c r="F88" s="240"/>
    </row>
    <row r="89" spans="1:6" ht="14.25" customHeight="1">
      <c r="A89" s="16">
        <f t="shared" si="3"/>
        <v>44647</v>
      </c>
      <c r="B89" s="39">
        <v>144993</v>
      </c>
      <c r="C89" s="40">
        <v>25979</v>
      </c>
      <c r="D89" s="40">
        <f t="shared" si="2"/>
        <v>170972</v>
      </c>
      <c r="F89" s="240"/>
    </row>
    <row r="90" spans="1:6" ht="14.25" customHeight="1">
      <c r="A90" s="12">
        <f t="shared" si="3"/>
        <v>44648</v>
      </c>
      <c r="B90" s="35">
        <v>127297</v>
      </c>
      <c r="C90" s="36">
        <v>48525</v>
      </c>
      <c r="D90" s="36">
        <f t="shared" si="2"/>
        <v>175822</v>
      </c>
      <c r="F90" s="239">
        <f>SUM(D90:D96)</f>
        <v>1126563</v>
      </c>
    </row>
    <row r="91" spans="1:6" ht="14.25" customHeight="1">
      <c r="A91" s="12">
        <f t="shared" si="3"/>
        <v>44649</v>
      </c>
      <c r="B91" s="35">
        <v>123418</v>
      </c>
      <c r="C91" s="36">
        <v>51200</v>
      </c>
      <c r="D91" s="36">
        <f t="shared" si="2"/>
        <v>174618</v>
      </c>
      <c r="F91" s="240"/>
    </row>
    <row r="92" spans="1:6" ht="14.25" customHeight="1">
      <c r="A92" s="12">
        <f t="shared" si="3"/>
        <v>44650</v>
      </c>
      <c r="B92" s="35">
        <v>130063</v>
      </c>
      <c r="C92" s="36">
        <v>51971</v>
      </c>
      <c r="D92" s="36">
        <f t="shared" si="2"/>
        <v>182034</v>
      </c>
      <c r="F92" s="240"/>
    </row>
    <row r="93" spans="1:6" ht="14.25" customHeight="1">
      <c r="A93" s="55">
        <f t="shared" si="3"/>
        <v>44651</v>
      </c>
      <c r="B93" s="36">
        <v>133277</v>
      </c>
      <c r="C93" s="36">
        <v>49161</v>
      </c>
      <c r="D93" s="36">
        <f t="shared" si="2"/>
        <v>182438</v>
      </c>
      <c r="E93" s="9">
        <f>SUM(D63:D93)</f>
        <v>5131119</v>
      </c>
      <c r="F93" s="240"/>
    </row>
    <row r="94" spans="1:6" ht="14.25" customHeight="1">
      <c r="A94" s="61">
        <f t="shared" si="3"/>
        <v>44652</v>
      </c>
      <c r="B94" s="22">
        <v>134210</v>
      </c>
      <c r="C94" s="22">
        <v>44688</v>
      </c>
      <c r="D94" s="36">
        <f t="shared" si="2"/>
        <v>178898</v>
      </c>
      <c r="F94" s="240"/>
    </row>
    <row r="95" spans="1:6" ht="14.25" customHeight="1">
      <c r="A95" s="59">
        <f t="shared" si="3"/>
        <v>44653</v>
      </c>
      <c r="B95" s="17">
        <v>104138</v>
      </c>
      <c r="C95" s="18">
        <v>31053</v>
      </c>
      <c r="D95" s="40">
        <f t="shared" si="2"/>
        <v>135191</v>
      </c>
      <c r="F95" s="240"/>
    </row>
    <row r="96" spans="1:6" ht="14.25" customHeight="1">
      <c r="A96" s="16">
        <f t="shared" si="3"/>
        <v>44654</v>
      </c>
      <c r="B96" s="17">
        <v>77038</v>
      </c>
      <c r="C96" s="18">
        <v>20524</v>
      </c>
      <c r="D96" s="40">
        <f t="shared" si="2"/>
        <v>97562</v>
      </c>
      <c r="F96" s="240"/>
    </row>
    <row r="97" spans="1:6" ht="14.25" customHeight="1">
      <c r="A97" s="12">
        <f t="shared" si="3"/>
        <v>44655</v>
      </c>
      <c r="B97" s="35">
        <v>104902</v>
      </c>
      <c r="C97" s="36">
        <v>44444</v>
      </c>
      <c r="D97" s="36">
        <f t="shared" si="2"/>
        <v>149346</v>
      </c>
      <c r="F97" s="239">
        <f>SUM(D97:D103)</f>
        <v>1029377</v>
      </c>
    </row>
    <row r="98" spans="1:6" ht="14.25" customHeight="1">
      <c r="A98" s="12">
        <f t="shared" si="3"/>
        <v>44656</v>
      </c>
      <c r="B98" s="35">
        <v>104999</v>
      </c>
      <c r="C98" s="36">
        <v>48917</v>
      </c>
      <c r="D98" s="36">
        <f t="shared" si="2"/>
        <v>153916</v>
      </c>
      <c r="F98" s="240"/>
    </row>
    <row r="99" spans="1:6" ht="14.25" customHeight="1">
      <c r="A99" s="12">
        <f t="shared" si="3"/>
        <v>44657</v>
      </c>
      <c r="B99" s="35">
        <v>106620</v>
      </c>
      <c r="C99" s="36">
        <v>48867</v>
      </c>
      <c r="D99" s="36">
        <f t="shared" si="2"/>
        <v>155487</v>
      </c>
      <c r="F99" s="240"/>
    </row>
    <row r="100" spans="1:6" ht="14.25" customHeight="1">
      <c r="A100" s="12">
        <f t="shared" si="3"/>
        <v>44658</v>
      </c>
      <c r="B100" s="35">
        <v>106876</v>
      </c>
      <c r="C100" s="36">
        <v>49206</v>
      </c>
      <c r="D100" s="36">
        <f t="shared" si="2"/>
        <v>156082</v>
      </c>
      <c r="F100" s="240"/>
    </row>
    <row r="101" spans="1:6" ht="14.25" customHeight="1">
      <c r="A101" s="12">
        <f t="shared" si="3"/>
        <v>44659</v>
      </c>
      <c r="B101" s="35">
        <v>107276</v>
      </c>
      <c r="C101" s="36">
        <v>48403</v>
      </c>
      <c r="D101" s="36">
        <f t="shared" si="2"/>
        <v>155679</v>
      </c>
      <c r="F101" s="240"/>
    </row>
    <row r="102" spans="1:6" ht="14.25" customHeight="1">
      <c r="A102" s="16">
        <f t="shared" si="3"/>
        <v>44660</v>
      </c>
      <c r="B102" s="39">
        <v>100760</v>
      </c>
      <c r="C102" s="40">
        <v>38091</v>
      </c>
      <c r="D102" s="40">
        <f t="shared" si="2"/>
        <v>138851</v>
      </c>
      <c r="F102" s="240"/>
    </row>
    <row r="103" spans="1:6" ht="14.25" customHeight="1">
      <c r="A103" s="16">
        <f t="shared" si="3"/>
        <v>44661</v>
      </c>
      <c r="B103" s="39">
        <v>93188</v>
      </c>
      <c r="C103" s="40">
        <v>26828</v>
      </c>
      <c r="D103" s="40">
        <f t="shared" si="2"/>
        <v>120016</v>
      </c>
      <c r="F103" s="240"/>
    </row>
    <row r="104" spans="1:6" ht="14.25" customHeight="1">
      <c r="A104" s="12">
        <f t="shared" si="3"/>
        <v>44662</v>
      </c>
      <c r="B104" s="35">
        <v>106258</v>
      </c>
      <c r="C104" s="36">
        <v>48511</v>
      </c>
      <c r="D104" s="36">
        <f t="shared" si="2"/>
        <v>154769</v>
      </c>
      <c r="F104" s="239">
        <f>SUM(D104:D110)</f>
        <v>1043638</v>
      </c>
    </row>
    <row r="105" spans="1:6" ht="14.25" customHeight="1">
      <c r="A105" s="12">
        <f t="shared" si="3"/>
        <v>44663</v>
      </c>
      <c r="B105" s="35">
        <v>107299</v>
      </c>
      <c r="C105" s="36">
        <v>50545</v>
      </c>
      <c r="D105" s="36">
        <f t="shared" si="2"/>
        <v>157844</v>
      </c>
      <c r="F105" s="240"/>
    </row>
    <row r="106" spans="1:6" ht="14.25" customHeight="1">
      <c r="A106" s="12">
        <f t="shared" si="3"/>
        <v>44664</v>
      </c>
      <c r="B106" s="35">
        <v>111564</v>
      </c>
      <c r="C106" s="36">
        <v>51331</v>
      </c>
      <c r="D106" s="36">
        <f t="shared" si="2"/>
        <v>162895</v>
      </c>
      <c r="F106" s="240"/>
    </row>
    <row r="107" spans="1:6" ht="14.25" customHeight="1">
      <c r="A107" s="12">
        <f t="shared" si="3"/>
        <v>44665</v>
      </c>
      <c r="B107" s="35">
        <v>120966</v>
      </c>
      <c r="C107" s="36">
        <v>49548</v>
      </c>
      <c r="D107" s="36">
        <f t="shared" si="2"/>
        <v>170514</v>
      </c>
      <c r="F107" s="240"/>
    </row>
    <row r="108" spans="1:6" ht="14.25" customHeight="1">
      <c r="A108" s="12">
        <f t="shared" si="3"/>
        <v>44666</v>
      </c>
      <c r="B108" s="35">
        <v>93807</v>
      </c>
      <c r="C108" s="36">
        <v>33478</v>
      </c>
      <c r="D108" s="36">
        <f t="shared" si="2"/>
        <v>127285</v>
      </c>
      <c r="F108" s="240"/>
    </row>
    <row r="109" spans="1:6" ht="14.25" customHeight="1">
      <c r="A109" s="16">
        <f t="shared" si="3"/>
        <v>44667</v>
      </c>
      <c r="B109" s="39">
        <v>105391</v>
      </c>
      <c r="C109" s="40">
        <v>36358</v>
      </c>
      <c r="D109" s="40">
        <f t="shared" si="2"/>
        <v>141749</v>
      </c>
      <c r="F109" s="240"/>
    </row>
    <row r="110" spans="1:6" ht="14.25" customHeight="1">
      <c r="A110" s="16">
        <f t="shared" si="3"/>
        <v>44668</v>
      </c>
      <c r="B110" s="39">
        <v>102182</v>
      </c>
      <c r="C110" s="40">
        <v>26400</v>
      </c>
      <c r="D110" s="40">
        <f t="shared" si="2"/>
        <v>128582</v>
      </c>
      <c r="F110" s="240"/>
    </row>
    <row r="111" spans="1:6" ht="14.25" customHeight="1">
      <c r="A111" s="12">
        <f t="shared" si="3"/>
        <v>44669</v>
      </c>
      <c r="B111" s="35">
        <v>117435</v>
      </c>
      <c r="C111" s="36">
        <v>48940</v>
      </c>
      <c r="D111" s="36">
        <f t="shared" si="2"/>
        <v>166375</v>
      </c>
      <c r="F111" s="239">
        <f>SUM(D111:D117)</f>
        <v>1164974</v>
      </c>
    </row>
    <row r="112" spans="1:6" ht="14.25" customHeight="1">
      <c r="A112" s="12">
        <f t="shared" si="3"/>
        <v>44670</v>
      </c>
      <c r="B112" s="35">
        <v>114368</v>
      </c>
      <c r="C112" s="36">
        <v>49779</v>
      </c>
      <c r="D112" s="36">
        <f t="shared" si="2"/>
        <v>164147</v>
      </c>
      <c r="F112" s="240"/>
    </row>
    <row r="113" spans="1:6" ht="14.25" customHeight="1">
      <c r="A113" s="12">
        <f t="shared" si="3"/>
        <v>44671</v>
      </c>
      <c r="B113" s="35">
        <v>120803</v>
      </c>
      <c r="C113" s="36">
        <v>50656</v>
      </c>
      <c r="D113" s="36">
        <f t="shared" si="2"/>
        <v>171459</v>
      </c>
      <c r="F113" s="240"/>
    </row>
    <row r="114" spans="1:6" ht="14.25" customHeight="1">
      <c r="A114" s="12">
        <f t="shared" si="3"/>
        <v>44672</v>
      </c>
      <c r="B114" s="35">
        <v>122896</v>
      </c>
      <c r="C114" s="36">
        <v>50706</v>
      </c>
      <c r="D114" s="36">
        <f t="shared" si="2"/>
        <v>173602</v>
      </c>
      <c r="F114" s="240"/>
    </row>
    <row r="115" spans="1:6" ht="14.25" customHeight="1">
      <c r="A115" s="12">
        <f t="shared" si="3"/>
        <v>44673</v>
      </c>
      <c r="B115" s="35">
        <v>125009</v>
      </c>
      <c r="C115" s="36">
        <v>47465</v>
      </c>
      <c r="D115" s="36">
        <f t="shared" si="2"/>
        <v>172474</v>
      </c>
      <c r="F115" s="240"/>
    </row>
    <row r="116" spans="1:6" ht="14.25" customHeight="1">
      <c r="A116" s="16">
        <f t="shared" si="3"/>
        <v>44674</v>
      </c>
      <c r="B116" s="39">
        <v>128996</v>
      </c>
      <c r="C116" s="40">
        <v>39353</v>
      </c>
      <c r="D116" s="40">
        <f t="shared" si="2"/>
        <v>168349</v>
      </c>
      <c r="F116" s="240"/>
    </row>
    <row r="117" spans="1:6" ht="14.25" customHeight="1">
      <c r="A117" s="16">
        <f t="shared" si="3"/>
        <v>44675</v>
      </c>
      <c r="B117" s="39">
        <v>121761</v>
      </c>
      <c r="C117" s="40">
        <v>26807</v>
      </c>
      <c r="D117" s="40">
        <f t="shared" si="2"/>
        <v>148568</v>
      </c>
      <c r="F117" s="240"/>
    </row>
    <row r="118" spans="1:6" ht="14.25" customHeight="1">
      <c r="A118" s="12">
        <f t="shared" si="3"/>
        <v>44676</v>
      </c>
      <c r="B118" s="35">
        <v>135196</v>
      </c>
      <c r="C118" s="36">
        <v>44461</v>
      </c>
      <c r="D118" s="36">
        <f t="shared" si="2"/>
        <v>179657</v>
      </c>
      <c r="F118" s="239">
        <f>SUM(D118:D124)</f>
        <v>1062279</v>
      </c>
    </row>
    <row r="119" spans="1:6" ht="14.25" customHeight="1">
      <c r="A119" s="12">
        <f t="shared" si="3"/>
        <v>44677</v>
      </c>
      <c r="B119" s="35">
        <v>137792</v>
      </c>
      <c r="C119" s="36">
        <v>41634</v>
      </c>
      <c r="D119" s="36">
        <f t="shared" si="2"/>
        <v>179426</v>
      </c>
      <c r="F119" s="240"/>
    </row>
    <row r="120" spans="1:6" ht="14.25" customHeight="1">
      <c r="A120" s="12">
        <f t="shared" si="3"/>
        <v>44678</v>
      </c>
      <c r="B120" s="35">
        <v>145618</v>
      </c>
      <c r="C120" s="36">
        <v>31027</v>
      </c>
      <c r="D120" s="36">
        <f t="shared" si="2"/>
        <v>176645</v>
      </c>
      <c r="F120" s="240"/>
    </row>
    <row r="121" spans="1:6" ht="14.25" customHeight="1">
      <c r="A121" s="12">
        <f t="shared" si="3"/>
        <v>44679</v>
      </c>
      <c r="B121" s="35">
        <v>152692</v>
      </c>
      <c r="C121" s="36">
        <v>16893</v>
      </c>
      <c r="D121" s="36">
        <f t="shared" si="2"/>
        <v>169585</v>
      </c>
      <c r="F121" s="240"/>
    </row>
    <row r="122" spans="1:6" ht="14.25" customHeight="1">
      <c r="A122" s="12">
        <f t="shared" si="3"/>
        <v>44680</v>
      </c>
      <c r="B122" s="35">
        <v>138652</v>
      </c>
      <c r="C122" s="36">
        <v>9637</v>
      </c>
      <c r="D122" s="36">
        <f t="shared" si="2"/>
        <v>148289</v>
      </c>
      <c r="F122" s="240"/>
    </row>
    <row r="123" spans="1:6" ht="14.25" customHeight="1">
      <c r="A123" s="65">
        <f t="shared" si="3"/>
        <v>44681</v>
      </c>
      <c r="B123" s="78">
        <v>120205</v>
      </c>
      <c r="C123" s="40">
        <v>5691</v>
      </c>
      <c r="D123" s="40">
        <f t="shared" si="2"/>
        <v>125896</v>
      </c>
      <c r="E123" s="9">
        <f>SUM(D94:D123)</f>
        <v>4629138</v>
      </c>
      <c r="F123" s="240"/>
    </row>
    <row r="124" spans="1:6" ht="14.25" customHeight="1">
      <c r="A124" s="57">
        <f t="shared" si="3"/>
        <v>44682</v>
      </c>
      <c r="B124" s="58">
        <v>80147</v>
      </c>
      <c r="C124" s="49">
        <v>2634</v>
      </c>
      <c r="D124" s="40">
        <f t="shared" si="2"/>
        <v>82781</v>
      </c>
      <c r="F124" s="240"/>
    </row>
    <row r="125" spans="1:6" ht="14.25" customHeight="1">
      <c r="A125" s="64">
        <f t="shared" si="3"/>
        <v>44683</v>
      </c>
      <c r="B125" s="41">
        <v>115436</v>
      </c>
      <c r="C125" s="42">
        <v>1430</v>
      </c>
      <c r="D125" s="38">
        <f t="shared" si="2"/>
        <v>116866</v>
      </c>
      <c r="E125" t="s">
        <v>10</v>
      </c>
      <c r="F125" s="239">
        <f>SUM(D125:D131)</f>
        <v>1012274</v>
      </c>
    </row>
    <row r="126" spans="1:6" ht="14.25" customHeight="1">
      <c r="A126" s="66">
        <f t="shared" si="3"/>
        <v>44684</v>
      </c>
      <c r="B126" s="6">
        <v>135162</v>
      </c>
      <c r="C126" s="7">
        <v>2367</v>
      </c>
      <c r="D126" s="38">
        <f t="shared" si="2"/>
        <v>137529</v>
      </c>
      <c r="F126" s="240"/>
    </row>
    <row r="127" spans="1:6" ht="14.25" customHeight="1">
      <c r="A127" s="55">
        <f t="shared" si="3"/>
        <v>44685</v>
      </c>
      <c r="B127" s="35">
        <v>137478</v>
      </c>
      <c r="C127" s="36">
        <v>5007</v>
      </c>
      <c r="D127" s="36">
        <f t="shared" si="2"/>
        <v>142485</v>
      </c>
      <c r="F127" s="240"/>
    </row>
    <row r="128" spans="1:6" ht="14.25" customHeight="1">
      <c r="A128" s="55">
        <f t="shared" si="3"/>
        <v>44686</v>
      </c>
      <c r="B128" s="35">
        <v>138739</v>
      </c>
      <c r="C128" s="36">
        <v>7280</v>
      </c>
      <c r="D128" s="36">
        <f t="shared" si="2"/>
        <v>146019</v>
      </c>
      <c r="F128" s="240"/>
    </row>
    <row r="129" spans="1:6" ht="14.25" customHeight="1">
      <c r="A129" s="55">
        <f t="shared" si="3"/>
        <v>44687</v>
      </c>
      <c r="B129" s="35">
        <v>136176</v>
      </c>
      <c r="C129" s="36">
        <v>7830</v>
      </c>
      <c r="D129" s="36">
        <f t="shared" si="2"/>
        <v>144006</v>
      </c>
      <c r="F129" s="240"/>
    </row>
    <row r="130" spans="1:6" ht="14.25" customHeight="1">
      <c r="A130" s="65">
        <f t="shared" si="3"/>
        <v>44688</v>
      </c>
      <c r="B130" s="39">
        <v>153864</v>
      </c>
      <c r="C130" s="40">
        <v>7484</v>
      </c>
      <c r="D130" s="40">
        <f t="shared" si="2"/>
        <v>161348</v>
      </c>
      <c r="F130" s="240"/>
    </row>
    <row r="131" spans="1:6" ht="14.25" customHeight="1">
      <c r="A131" s="65">
        <f t="shared" si="3"/>
        <v>44689</v>
      </c>
      <c r="B131" s="39">
        <v>155021</v>
      </c>
      <c r="C131" s="40">
        <v>9000</v>
      </c>
      <c r="D131" s="40">
        <f t="shared" si="2"/>
        <v>164021</v>
      </c>
      <c r="F131" s="240"/>
    </row>
    <row r="132" spans="1:6" ht="14.25" customHeight="1">
      <c r="A132" s="55">
        <f t="shared" si="3"/>
        <v>44690</v>
      </c>
      <c r="B132" s="35">
        <v>136250</v>
      </c>
      <c r="C132" s="36">
        <v>29008</v>
      </c>
      <c r="D132" s="36">
        <f t="shared" si="2"/>
        <v>165258</v>
      </c>
      <c r="F132" s="239">
        <f>SUM(D132:D138)</f>
        <v>1222430</v>
      </c>
    </row>
    <row r="133" spans="1:6" ht="14.25" customHeight="1">
      <c r="A133" s="55">
        <f t="shared" si="3"/>
        <v>44691</v>
      </c>
      <c r="B133" s="35">
        <v>135474</v>
      </c>
      <c r="C133" s="36">
        <v>40593</v>
      </c>
      <c r="D133" s="36">
        <f t="shared" si="2"/>
        <v>176067</v>
      </c>
      <c r="F133" s="240"/>
    </row>
    <row r="134" spans="1:6" ht="14.25" customHeight="1">
      <c r="A134" s="55">
        <f t="shared" si="3"/>
        <v>44692</v>
      </c>
      <c r="B134" s="35">
        <v>134299</v>
      </c>
      <c r="C134" s="36">
        <v>43238</v>
      </c>
      <c r="D134" s="36">
        <f t="shared" si="2"/>
        <v>177537</v>
      </c>
      <c r="F134" s="240"/>
    </row>
    <row r="135" spans="1:6" ht="14.25" customHeight="1">
      <c r="A135" s="55">
        <f t="shared" si="3"/>
        <v>44693</v>
      </c>
      <c r="B135" s="35">
        <v>127820</v>
      </c>
      <c r="C135" s="36">
        <v>45924</v>
      </c>
      <c r="D135" s="36">
        <f t="shared" si="2"/>
        <v>173744</v>
      </c>
      <c r="F135" s="240"/>
    </row>
    <row r="136" spans="1:6" ht="14.25" customHeight="1">
      <c r="A136" s="55">
        <f t="shared" si="3"/>
        <v>44694</v>
      </c>
      <c r="B136" s="35">
        <v>132236</v>
      </c>
      <c r="C136" s="36">
        <v>46786</v>
      </c>
      <c r="D136" s="36">
        <f t="shared" si="2"/>
        <v>179022</v>
      </c>
      <c r="F136" s="240"/>
    </row>
    <row r="137" spans="1:6" ht="14.25" customHeight="1">
      <c r="A137" s="65">
        <f t="shared" si="3"/>
        <v>44695</v>
      </c>
      <c r="B137" s="39">
        <v>142600</v>
      </c>
      <c r="C137" s="40">
        <v>38804</v>
      </c>
      <c r="D137" s="40">
        <f t="shared" si="2"/>
        <v>181404</v>
      </c>
      <c r="F137" s="240"/>
    </row>
    <row r="138" spans="1:6" ht="14.25" customHeight="1">
      <c r="A138" s="65">
        <f t="shared" si="3"/>
        <v>44696</v>
      </c>
      <c r="B138" s="39">
        <v>146071</v>
      </c>
      <c r="C138" s="40">
        <v>23327</v>
      </c>
      <c r="D138" s="40">
        <f t="shared" si="2"/>
        <v>169398</v>
      </c>
      <c r="F138" s="240"/>
    </row>
    <row r="139" spans="1:6" ht="14.25" customHeight="1">
      <c r="A139" s="66">
        <f t="shared" si="3"/>
        <v>44697</v>
      </c>
      <c r="B139" s="37">
        <v>134016</v>
      </c>
      <c r="C139" s="38">
        <v>26905</v>
      </c>
      <c r="D139" s="38">
        <f t="shared" si="2"/>
        <v>160921</v>
      </c>
      <c r="E139" t="s">
        <v>11</v>
      </c>
      <c r="F139" s="239">
        <f>SUM(D139:D145)</f>
        <v>1151708</v>
      </c>
    </row>
    <row r="140" spans="1:6" ht="14.25" customHeight="1">
      <c r="A140" s="55">
        <f t="shared" si="3"/>
        <v>44698</v>
      </c>
      <c r="B140" s="35">
        <v>126194</v>
      </c>
      <c r="C140" s="36">
        <v>47493</v>
      </c>
      <c r="D140" s="36">
        <f t="shared" si="2"/>
        <v>173687</v>
      </c>
      <c r="F140" s="240"/>
    </row>
    <row r="141" spans="1:6" ht="14.25" customHeight="1">
      <c r="A141" s="55">
        <f t="shared" si="3"/>
        <v>44699</v>
      </c>
      <c r="B141" s="35">
        <v>121369</v>
      </c>
      <c r="C141" s="36">
        <v>48292</v>
      </c>
      <c r="D141" s="36">
        <f t="shared" si="2"/>
        <v>169661</v>
      </c>
      <c r="F141" s="240"/>
    </row>
    <row r="142" spans="1:6" ht="14.25" customHeight="1">
      <c r="A142" s="55">
        <f t="shared" si="3"/>
        <v>44700</v>
      </c>
      <c r="B142" s="35">
        <v>120856</v>
      </c>
      <c r="C142" s="36">
        <v>48195</v>
      </c>
      <c r="D142" s="36">
        <f t="shared" si="2"/>
        <v>169051</v>
      </c>
      <c r="F142" s="240"/>
    </row>
    <row r="143" spans="1:6" ht="14.25" customHeight="1">
      <c r="A143" s="55">
        <f t="shared" si="3"/>
        <v>44701</v>
      </c>
      <c r="B143" s="35">
        <v>123069</v>
      </c>
      <c r="C143" s="36">
        <v>46725</v>
      </c>
      <c r="D143" s="36">
        <f t="shared" si="2"/>
        <v>169794</v>
      </c>
      <c r="F143" s="240"/>
    </row>
    <row r="144" spans="1:6" ht="14.25" customHeight="1">
      <c r="A144" s="65">
        <f t="shared" si="3"/>
        <v>44702</v>
      </c>
      <c r="B144" s="39">
        <v>124455</v>
      </c>
      <c r="C144" s="40">
        <v>36531</v>
      </c>
      <c r="D144" s="40">
        <f t="shared" si="2"/>
        <v>160986</v>
      </c>
      <c r="F144" s="240"/>
    </row>
    <row r="145" spans="1:6" ht="14.25" customHeight="1">
      <c r="A145" s="65">
        <f t="shared" si="3"/>
        <v>44703</v>
      </c>
      <c r="B145" s="39">
        <v>122044</v>
      </c>
      <c r="C145" s="40">
        <v>25564</v>
      </c>
      <c r="D145" s="40">
        <f t="shared" si="2"/>
        <v>147608</v>
      </c>
      <c r="F145" s="240"/>
    </row>
    <row r="146" spans="1:6" ht="14.25" customHeight="1">
      <c r="A146" s="55">
        <f t="shared" si="3"/>
        <v>44704</v>
      </c>
      <c r="B146" s="35">
        <v>119538</v>
      </c>
      <c r="C146" s="36">
        <v>47022</v>
      </c>
      <c r="D146" s="36">
        <f t="shared" si="2"/>
        <v>166560</v>
      </c>
      <c r="F146" s="239">
        <f>SUM(D146:D152)</f>
        <v>1119811</v>
      </c>
    </row>
    <row r="147" spans="1:6" ht="14.25" customHeight="1">
      <c r="A147" s="55">
        <f t="shared" si="3"/>
        <v>44705</v>
      </c>
      <c r="B147" s="35">
        <v>115989</v>
      </c>
      <c r="C147" s="36">
        <v>49022</v>
      </c>
      <c r="D147" s="36">
        <f t="shared" si="2"/>
        <v>165011</v>
      </c>
      <c r="F147" s="240"/>
    </row>
    <row r="148" spans="1:6" ht="14.25" customHeight="1">
      <c r="A148" s="55">
        <f t="shared" si="3"/>
        <v>44706</v>
      </c>
      <c r="B148" s="35">
        <v>126585</v>
      </c>
      <c r="C148" s="36">
        <v>46674</v>
      </c>
      <c r="D148" s="36">
        <f t="shared" si="2"/>
        <v>173259</v>
      </c>
      <c r="F148" s="240"/>
    </row>
    <row r="149" spans="1:6" ht="14.25" customHeight="1">
      <c r="A149" s="66">
        <f t="shared" si="3"/>
        <v>44707</v>
      </c>
      <c r="B149" s="37">
        <v>109811</v>
      </c>
      <c r="C149" s="38">
        <v>33107</v>
      </c>
      <c r="D149" s="38">
        <f t="shared" si="2"/>
        <v>142918</v>
      </c>
      <c r="E149" t="s">
        <v>9</v>
      </c>
      <c r="F149" s="240"/>
    </row>
    <row r="150" spans="1:6" ht="14.25" customHeight="1">
      <c r="A150" s="55">
        <f t="shared" si="3"/>
        <v>44708</v>
      </c>
      <c r="B150" s="35">
        <v>119903</v>
      </c>
      <c r="C150" s="36">
        <v>45725</v>
      </c>
      <c r="D150" s="36">
        <f t="shared" si="2"/>
        <v>165628</v>
      </c>
      <c r="F150" s="240"/>
    </row>
    <row r="151" spans="1:6" ht="14.25" customHeight="1">
      <c r="A151" s="65">
        <f t="shared" si="3"/>
        <v>44709</v>
      </c>
      <c r="B151" s="39">
        <v>124058</v>
      </c>
      <c r="C151" s="40">
        <v>34831</v>
      </c>
      <c r="D151" s="40">
        <f t="shared" si="2"/>
        <v>158889</v>
      </c>
      <c r="F151" s="240"/>
    </row>
    <row r="152" spans="1:6" ht="14.25" customHeight="1">
      <c r="A152" s="65">
        <f t="shared" si="3"/>
        <v>44710</v>
      </c>
      <c r="B152" s="39">
        <v>123209</v>
      </c>
      <c r="C152" s="40">
        <v>24337</v>
      </c>
      <c r="D152" s="40">
        <f t="shared" si="2"/>
        <v>147546</v>
      </c>
      <c r="F152" s="240"/>
    </row>
    <row r="153" spans="1:6" ht="14.25" customHeight="1">
      <c r="A153" s="55">
        <f t="shared" si="3"/>
        <v>44711</v>
      </c>
      <c r="B153" s="35">
        <v>119447</v>
      </c>
      <c r="C153" s="36">
        <v>45548</v>
      </c>
      <c r="D153" s="36">
        <f t="shared" si="2"/>
        <v>164995</v>
      </c>
      <c r="F153" s="239">
        <f>SUM(D153:D159)</f>
        <v>1107535</v>
      </c>
    </row>
    <row r="154" spans="1:6" ht="14.25" customHeight="1">
      <c r="A154" s="55">
        <f t="shared" si="3"/>
        <v>44712</v>
      </c>
      <c r="B154" s="35">
        <v>119041</v>
      </c>
      <c r="C154" s="36">
        <v>45528</v>
      </c>
      <c r="D154" s="36">
        <f t="shared" si="2"/>
        <v>164569</v>
      </c>
      <c r="E154" s="9">
        <f>SUM(D124:D154)</f>
        <v>4918568</v>
      </c>
      <c r="F154" s="240"/>
    </row>
    <row r="155" spans="1:6" ht="14.25" customHeight="1">
      <c r="A155" s="70">
        <f t="shared" si="3"/>
        <v>44713</v>
      </c>
      <c r="B155" s="71">
        <v>104252</v>
      </c>
      <c r="C155" s="72">
        <v>32481</v>
      </c>
      <c r="D155" s="38">
        <f t="shared" si="2"/>
        <v>136733</v>
      </c>
      <c r="E155" t="s">
        <v>12</v>
      </c>
      <c r="F155" s="240"/>
    </row>
    <row r="156" spans="1:6" ht="14.25" customHeight="1">
      <c r="A156" s="69">
        <f t="shared" si="3"/>
        <v>44714</v>
      </c>
      <c r="B156" s="34">
        <v>115467</v>
      </c>
      <c r="C156" s="50">
        <v>46464</v>
      </c>
      <c r="D156" s="36">
        <f t="shared" si="2"/>
        <v>161931</v>
      </c>
      <c r="F156" s="240"/>
    </row>
    <row r="157" spans="1:6" ht="14.25" customHeight="1">
      <c r="A157" s="55">
        <f t="shared" si="3"/>
        <v>44715</v>
      </c>
      <c r="B157" s="13">
        <v>121646</v>
      </c>
      <c r="C157" s="14">
        <v>46146</v>
      </c>
      <c r="D157" s="36">
        <f t="shared" si="2"/>
        <v>167792</v>
      </c>
      <c r="F157" s="240"/>
    </row>
    <row r="158" spans="1:6" ht="14.25" customHeight="1">
      <c r="A158" s="65">
        <f t="shared" si="3"/>
        <v>44716</v>
      </c>
      <c r="B158" s="39">
        <v>127104</v>
      </c>
      <c r="C158" s="40">
        <v>35579</v>
      </c>
      <c r="D158" s="40">
        <f t="shared" si="2"/>
        <v>162683</v>
      </c>
      <c r="F158" s="240"/>
    </row>
    <row r="159" spans="1:6" ht="14.25" customHeight="1">
      <c r="A159" s="65">
        <f t="shared" si="3"/>
        <v>44717</v>
      </c>
      <c r="B159" s="39">
        <v>124427</v>
      </c>
      <c r="C159" s="40">
        <v>24405</v>
      </c>
      <c r="D159" s="40">
        <f t="shared" si="2"/>
        <v>148832</v>
      </c>
      <c r="F159" s="240"/>
    </row>
    <row r="160" spans="1:6" ht="14.25" customHeight="1">
      <c r="A160" s="55">
        <f t="shared" si="3"/>
        <v>44718</v>
      </c>
      <c r="B160" s="35">
        <v>118276</v>
      </c>
      <c r="C160" s="36">
        <v>45693</v>
      </c>
      <c r="D160" s="36">
        <f t="shared" si="2"/>
        <v>163969</v>
      </c>
      <c r="F160" s="239">
        <f>SUM(D160:D166)</f>
        <v>1123400</v>
      </c>
    </row>
    <row r="161" spans="1:6" ht="14.25" customHeight="1">
      <c r="A161" s="55">
        <f t="shared" si="3"/>
        <v>44719</v>
      </c>
      <c r="B161" s="35">
        <v>116063</v>
      </c>
      <c r="C161" s="36">
        <v>47816</v>
      </c>
      <c r="D161" s="36">
        <f t="shared" si="2"/>
        <v>163879</v>
      </c>
      <c r="F161" s="240"/>
    </row>
    <row r="162" spans="1:6" ht="14.25" customHeight="1">
      <c r="A162" s="55">
        <f t="shared" si="3"/>
        <v>44720</v>
      </c>
      <c r="B162" s="35">
        <v>117477</v>
      </c>
      <c r="C162" s="36">
        <v>46795</v>
      </c>
      <c r="D162" s="36">
        <f t="shared" si="2"/>
        <v>164272</v>
      </c>
      <c r="F162" s="240"/>
    </row>
    <row r="163" spans="1:6" ht="14.25" customHeight="1">
      <c r="A163" s="55">
        <f t="shared" si="3"/>
        <v>44721</v>
      </c>
      <c r="B163" s="35">
        <v>115234</v>
      </c>
      <c r="C163" s="36">
        <v>46416</v>
      </c>
      <c r="D163" s="36">
        <f t="shared" si="2"/>
        <v>161650</v>
      </c>
      <c r="F163" s="240"/>
    </row>
    <row r="164" spans="1:6" ht="14.25" customHeight="1">
      <c r="A164" s="55">
        <f t="shared" si="3"/>
        <v>44722</v>
      </c>
      <c r="B164" s="35">
        <v>121812</v>
      </c>
      <c r="C164" s="36">
        <v>46270</v>
      </c>
      <c r="D164" s="36">
        <f t="shared" si="2"/>
        <v>168082</v>
      </c>
      <c r="F164" s="240"/>
    </row>
    <row r="165" spans="1:6" ht="14.25" customHeight="1">
      <c r="A165" s="65">
        <f t="shared" si="3"/>
        <v>44723</v>
      </c>
      <c r="B165" s="39">
        <v>120055</v>
      </c>
      <c r="C165" s="40">
        <v>36661</v>
      </c>
      <c r="D165" s="40">
        <f t="shared" si="2"/>
        <v>156716</v>
      </c>
      <c r="F165" s="240"/>
    </row>
    <row r="166" spans="1:6" ht="14.25" customHeight="1">
      <c r="A166" s="65">
        <f t="shared" si="3"/>
        <v>44724</v>
      </c>
      <c r="B166" s="39">
        <v>119118</v>
      </c>
      <c r="C166" s="40">
        <v>25714</v>
      </c>
      <c r="D166" s="40">
        <f t="shared" si="2"/>
        <v>144832</v>
      </c>
      <c r="F166" s="240"/>
    </row>
    <row r="167" spans="1:6" ht="14.25" customHeight="1">
      <c r="A167" s="55">
        <f t="shared" si="3"/>
        <v>44725</v>
      </c>
      <c r="B167" s="35">
        <v>118580</v>
      </c>
      <c r="C167" s="36">
        <v>46607</v>
      </c>
      <c r="D167" s="36">
        <f t="shared" si="2"/>
        <v>165187</v>
      </c>
      <c r="F167" s="239">
        <f>SUM(D167:D173)</f>
        <v>1139306</v>
      </c>
    </row>
    <row r="168" spans="1:6" ht="14.25" customHeight="1">
      <c r="A168" s="55">
        <f t="shared" si="3"/>
        <v>44726</v>
      </c>
      <c r="B168" s="35">
        <v>115627</v>
      </c>
      <c r="C168" s="36">
        <v>48910</v>
      </c>
      <c r="D168" s="36">
        <f t="shared" si="2"/>
        <v>164537</v>
      </c>
      <c r="F168" s="240"/>
    </row>
    <row r="169" spans="1:6" ht="14.25" customHeight="1">
      <c r="A169" s="55">
        <f t="shared" si="3"/>
        <v>44727</v>
      </c>
      <c r="B169" s="35">
        <v>117687</v>
      </c>
      <c r="C169" s="36">
        <v>49000</v>
      </c>
      <c r="D169" s="36">
        <f t="shared" si="2"/>
        <v>166687</v>
      </c>
      <c r="F169" s="240"/>
    </row>
    <row r="170" spans="1:6" ht="14.25" customHeight="1">
      <c r="A170" s="55">
        <f t="shared" si="3"/>
        <v>44728</v>
      </c>
      <c r="B170" s="35">
        <v>116911</v>
      </c>
      <c r="C170" s="36">
        <v>49752</v>
      </c>
      <c r="D170" s="36">
        <f t="shared" si="2"/>
        <v>166663</v>
      </c>
      <c r="F170" s="240"/>
    </row>
    <row r="171" spans="1:6" ht="14.25" customHeight="1">
      <c r="A171" s="55">
        <f t="shared" si="3"/>
        <v>44729</v>
      </c>
      <c r="B171" s="35">
        <v>122485</v>
      </c>
      <c r="C171" s="36">
        <v>47790</v>
      </c>
      <c r="D171" s="36">
        <f t="shared" si="2"/>
        <v>170275</v>
      </c>
      <c r="F171" s="240"/>
    </row>
    <row r="172" spans="1:6" ht="14.25" customHeight="1">
      <c r="A172" s="65">
        <f t="shared" si="3"/>
        <v>44730</v>
      </c>
      <c r="B172" s="39">
        <v>121267</v>
      </c>
      <c r="C172" s="40">
        <v>38257</v>
      </c>
      <c r="D172" s="40">
        <f t="shared" si="2"/>
        <v>159524</v>
      </c>
      <c r="F172" s="240"/>
    </row>
    <row r="173" spans="1:6" ht="14.25" customHeight="1">
      <c r="A173" s="65">
        <f t="shared" si="3"/>
        <v>44731</v>
      </c>
      <c r="B173" s="39">
        <v>118670</v>
      </c>
      <c r="C173" s="40">
        <v>27763</v>
      </c>
      <c r="D173" s="40">
        <f t="shared" si="2"/>
        <v>146433</v>
      </c>
      <c r="F173" s="240"/>
    </row>
    <row r="174" spans="1:6" ht="14.25" customHeight="1">
      <c r="A174" s="55">
        <f t="shared" si="3"/>
        <v>44732</v>
      </c>
      <c r="B174" s="35">
        <v>121003</v>
      </c>
      <c r="C174" s="36">
        <v>48379</v>
      </c>
      <c r="D174" s="36">
        <f t="shared" si="2"/>
        <v>169382</v>
      </c>
      <c r="F174" s="239">
        <f>SUM(D174:D180)</f>
        <v>1163144</v>
      </c>
    </row>
    <row r="175" spans="1:6" ht="14.25" customHeight="1">
      <c r="A175" s="55">
        <f t="shared" si="3"/>
        <v>44733</v>
      </c>
      <c r="B175" s="35">
        <v>116435</v>
      </c>
      <c r="C175" s="36">
        <v>49991</v>
      </c>
      <c r="D175" s="36">
        <f t="shared" si="2"/>
        <v>166426</v>
      </c>
      <c r="F175" s="240"/>
    </row>
    <row r="176" spans="1:6" ht="14.25" customHeight="1">
      <c r="A176" s="55">
        <f t="shared" si="3"/>
        <v>44734</v>
      </c>
      <c r="B176" s="35">
        <v>119825</v>
      </c>
      <c r="C176" s="36">
        <v>49780</v>
      </c>
      <c r="D176" s="36">
        <f t="shared" si="2"/>
        <v>169605</v>
      </c>
      <c r="F176" s="240"/>
    </row>
    <row r="177" spans="1:6" ht="14.25" customHeight="1">
      <c r="A177" s="55">
        <f t="shared" si="3"/>
        <v>44735</v>
      </c>
      <c r="B177" s="35">
        <v>118522</v>
      </c>
      <c r="C177" s="36">
        <v>49085</v>
      </c>
      <c r="D177" s="36">
        <f t="shared" si="2"/>
        <v>167607</v>
      </c>
      <c r="F177" s="240"/>
    </row>
    <row r="178" spans="1:6" ht="14.25" customHeight="1">
      <c r="A178" s="55">
        <f t="shared" si="3"/>
        <v>44736</v>
      </c>
      <c r="B178" s="35">
        <v>123294</v>
      </c>
      <c r="C178" s="36">
        <v>48001</v>
      </c>
      <c r="D178" s="36">
        <f t="shared" si="2"/>
        <v>171295</v>
      </c>
      <c r="F178" s="240"/>
    </row>
    <row r="179" spans="1:6" ht="14.25" customHeight="1">
      <c r="A179" s="65">
        <f t="shared" si="3"/>
        <v>44737</v>
      </c>
      <c r="B179" s="39">
        <v>126278</v>
      </c>
      <c r="C179" s="40">
        <v>38132</v>
      </c>
      <c r="D179" s="40">
        <f t="shared" si="2"/>
        <v>164410</v>
      </c>
      <c r="F179" s="240"/>
    </row>
    <row r="180" spans="1:6" ht="14.25" customHeight="1">
      <c r="A180" s="65">
        <f t="shared" si="3"/>
        <v>44738</v>
      </c>
      <c r="B180" s="39">
        <v>126565</v>
      </c>
      <c r="C180" s="40">
        <v>27854</v>
      </c>
      <c r="D180" s="40">
        <f t="shared" si="2"/>
        <v>154419</v>
      </c>
      <c r="F180" s="240"/>
    </row>
    <row r="181" spans="1:6" ht="14.25" customHeight="1">
      <c r="A181" s="55">
        <f t="shared" si="3"/>
        <v>44739</v>
      </c>
      <c r="B181" s="35">
        <v>123663</v>
      </c>
      <c r="C181" s="36">
        <v>48001</v>
      </c>
      <c r="D181" s="36">
        <f t="shared" si="2"/>
        <v>171664</v>
      </c>
      <c r="F181" s="239">
        <f>SUM(D181:D187)</f>
        <v>1200873</v>
      </c>
    </row>
    <row r="182" spans="1:6" ht="14.25" customHeight="1">
      <c r="A182" s="55">
        <f t="shared" si="3"/>
        <v>44740</v>
      </c>
      <c r="B182" s="35">
        <v>120353</v>
      </c>
      <c r="C182" s="36">
        <v>49401</v>
      </c>
      <c r="D182" s="36">
        <f t="shared" si="2"/>
        <v>169754</v>
      </c>
      <c r="F182" s="240"/>
    </row>
    <row r="183" spans="1:6" ht="14.25" customHeight="1">
      <c r="A183" s="55">
        <f t="shared" si="3"/>
        <v>44741</v>
      </c>
      <c r="B183" s="35">
        <v>123578</v>
      </c>
      <c r="C183" s="36">
        <v>49458</v>
      </c>
      <c r="D183" s="36">
        <f t="shared" si="2"/>
        <v>173036</v>
      </c>
      <c r="F183" s="240"/>
    </row>
    <row r="184" spans="1:6" ht="14.25" customHeight="1">
      <c r="A184" s="55">
        <f t="shared" si="3"/>
        <v>44742</v>
      </c>
      <c r="B184" s="35">
        <v>123793</v>
      </c>
      <c r="C184" s="36">
        <v>48160</v>
      </c>
      <c r="D184" s="36">
        <f t="shared" si="2"/>
        <v>171953</v>
      </c>
      <c r="E184" s="9">
        <f>SUM(D155:D184)</f>
        <v>4890228</v>
      </c>
      <c r="F184" s="240"/>
    </row>
    <row r="185" spans="1:6" ht="14.25" customHeight="1">
      <c r="A185" s="68">
        <f t="shared" si="3"/>
        <v>44743</v>
      </c>
      <c r="B185" s="21">
        <v>129704</v>
      </c>
      <c r="C185" s="22">
        <v>46910</v>
      </c>
      <c r="D185" s="36">
        <f t="shared" si="2"/>
        <v>176614</v>
      </c>
      <c r="F185" s="240"/>
    </row>
    <row r="186" spans="1:6" ht="14.25" customHeight="1">
      <c r="A186" s="75">
        <f t="shared" si="3"/>
        <v>44744</v>
      </c>
      <c r="B186" s="45">
        <v>137037</v>
      </c>
      <c r="C186" s="46">
        <v>36844</v>
      </c>
      <c r="D186" s="40">
        <f t="shared" si="2"/>
        <v>173881</v>
      </c>
      <c r="F186" s="240"/>
    </row>
    <row r="187" spans="1:6" ht="14.25" customHeight="1">
      <c r="A187" s="65">
        <f t="shared" si="3"/>
        <v>44745</v>
      </c>
      <c r="B187" s="17">
        <v>138644</v>
      </c>
      <c r="C187" s="18">
        <v>25327</v>
      </c>
      <c r="D187" s="40">
        <f t="shared" si="2"/>
        <v>163971</v>
      </c>
      <c r="F187" s="240"/>
    </row>
    <row r="188" spans="1:6" ht="14.25" customHeight="1">
      <c r="A188" s="55">
        <f t="shared" si="3"/>
        <v>44746</v>
      </c>
      <c r="B188" s="35">
        <v>127670</v>
      </c>
      <c r="C188" s="36">
        <v>47483</v>
      </c>
      <c r="D188" s="36">
        <f t="shared" si="2"/>
        <v>175153</v>
      </c>
      <c r="F188" s="239">
        <f>SUM(D188:D194)</f>
        <v>1143550</v>
      </c>
    </row>
    <row r="189" spans="1:6" ht="14.25" customHeight="1">
      <c r="A189" s="55">
        <f t="shared" si="3"/>
        <v>44747</v>
      </c>
      <c r="B189" s="35">
        <v>123319</v>
      </c>
      <c r="C189" s="36">
        <v>48566</v>
      </c>
      <c r="D189" s="36">
        <f t="shared" si="2"/>
        <v>171885</v>
      </c>
      <c r="F189" s="240"/>
    </row>
    <row r="190" spans="1:6" ht="14.25" customHeight="1">
      <c r="A190" s="55">
        <f t="shared" si="3"/>
        <v>44748</v>
      </c>
      <c r="B190" s="35">
        <v>128095</v>
      </c>
      <c r="C190" s="36">
        <v>47705</v>
      </c>
      <c r="D190" s="36">
        <f t="shared" si="2"/>
        <v>175800</v>
      </c>
      <c r="F190" s="240"/>
    </row>
    <row r="191" spans="1:6" ht="14.25" customHeight="1">
      <c r="A191" s="55">
        <f t="shared" si="3"/>
        <v>44749</v>
      </c>
      <c r="B191" s="35">
        <v>130443</v>
      </c>
      <c r="C191" s="36">
        <v>48537</v>
      </c>
      <c r="D191" s="36">
        <f t="shared" si="2"/>
        <v>178980</v>
      </c>
      <c r="F191" s="240"/>
    </row>
    <row r="192" spans="1:6" ht="14.25" customHeight="1">
      <c r="A192" s="55">
        <f t="shared" si="3"/>
        <v>44750</v>
      </c>
      <c r="B192" s="35">
        <v>140234</v>
      </c>
      <c r="C192" s="36">
        <v>43446</v>
      </c>
      <c r="D192" s="36">
        <f t="shared" si="2"/>
        <v>183680</v>
      </c>
      <c r="F192" s="240"/>
    </row>
    <row r="193" spans="1:6" ht="14.25" customHeight="1">
      <c r="A193" s="65">
        <f t="shared" si="3"/>
        <v>44751</v>
      </c>
      <c r="B193" s="39">
        <v>105411</v>
      </c>
      <c r="C193" s="40">
        <v>16626</v>
      </c>
      <c r="D193" s="40">
        <f t="shared" si="2"/>
        <v>122037</v>
      </c>
      <c r="E193" t="s">
        <v>13</v>
      </c>
      <c r="F193" s="240"/>
    </row>
    <row r="194" spans="1:6" ht="14.25" customHeight="1">
      <c r="A194" s="65">
        <f t="shared" si="3"/>
        <v>44752</v>
      </c>
      <c r="B194" s="39">
        <v>123963</v>
      </c>
      <c r="C194" s="40">
        <v>12052</v>
      </c>
      <c r="D194" s="40">
        <f t="shared" si="2"/>
        <v>136015</v>
      </c>
      <c r="F194" s="240"/>
    </row>
    <row r="195" spans="1:6" ht="14.25" customHeight="1">
      <c r="A195" s="55">
        <f t="shared" si="3"/>
        <v>44753</v>
      </c>
      <c r="B195" s="35">
        <v>132605</v>
      </c>
      <c r="C195" s="36">
        <v>41347</v>
      </c>
      <c r="D195" s="36">
        <f t="shared" si="2"/>
        <v>173952</v>
      </c>
      <c r="F195" s="239">
        <f>SUM(D195:D201)</f>
        <v>1219968</v>
      </c>
    </row>
    <row r="196" spans="1:6" ht="14.25" customHeight="1">
      <c r="A196" s="55">
        <f t="shared" si="3"/>
        <v>44754</v>
      </c>
      <c r="B196" s="35">
        <v>128786</v>
      </c>
      <c r="C196" s="36">
        <v>46535</v>
      </c>
      <c r="D196" s="36">
        <f t="shared" si="2"/>
        <v>175321</v>
      </c>
      <c r="F196" s="240"/>
    </row>
    <row r="197" spans="1:6" ht="14.25" customHeight="1">
      <c r="A197" s="55">
        <f t="shared" si="3"/>
        <v>44755</v>
      </c>
      <c r="B197" s="35">
        <v>129591</v>
      </c>
      <c r="C197" s="36">
        <v>47192</v>
      </c>
      <c r="D197" s="36">
        <f t="shared" si="2"/>
        <v>176783</v>
      </c>
      <c r="F197" s="240"/>
    </row>
    <row r="198" spans="1:6" ht="14.25" customHeight="1">
      <c r="A198" s="55">
        <f t="shared" si="3"/>
        <v>44756</v>
      </c>
      <c r="B198" s="35">
        <v>128419</v>
      </c>
      <c r="C198" s="36">
        <v>46985</v>
      </c>
      <c r="D198" s="36">
        <f t="shared" si="2"/>
        <v>175404</v>
      </c>
      <c r="F198" s="240"/>
    </row>
    <row r="199" spans="1:6" ht="14.25" customHeight="1">
      <c r="A199" s="55">
        <f t="shared" si="3"/>
        <v>44757</v>
      </c>
      <c r="B199" s="35">
        <v>131319</v>
      </c>
      <c r="C199" s="36">
        <v>43949</v>
      </c>
      <c r="D199" s="36">
        <f t="shared" si="2"/>
        <v>175268</v>
      </c>
      <c r="F199" s="240"/>
    </row>
    <row r="200" spans="1:6" ht="14.25" customHeight="1">
      <c r="A200" s="65">
        <f t="shared" si="3"/>
        <v>44758</v>
      </c>
      <c r="B200" s="39">
        <v>141783</v>
      </c>
      <c r="C200" s="40">
        <v>32823</v>
      </c>
      <c r="D200" s="40">
        <f t="shared" si="2"/>
        <v>174606</v>
      </c>
      <c r="F200" s="240"/>
    </row>
    <row r="201" spans="1:6" ht="14.25" customHeight="1">
      <c r="A201" s="65">
        <f t="shared" si="3"/>
        <v>44759</v>
      </c>
      <c r="B201" s="39">
        <v>145414</v>
      </c>
      <c r="C201" s="40">
        <v>23220</v>
      </c>
      <c r="D201" s="40">
        <f t="shared" si="2"/>
        <v>168634</v>
      </c>
      <c r="F201" s="240"/>
    </row>
    <row r="202" spans="1:6" ht="14.25" customHeight="1">
      <c r="A202" s="55">
        <f t="shared" si="3"/>
        <v>44760</v>
      </c>
      <c r="B202" s="35">
        <v>122563</v>
      </c>
      <c r="C202" s="36">
        <v>45480</v>
      </c>
      <c r="D202" s="36">
        <f t="shared" si="2"/>
        <v>168043</v>
      </c>
      <c r="F202" s="239">
        <f>SUM(D202:D208)</f>
        <v>1160569</v>
      </c>
    </row>
    <row r="203" spans="1:6" ht="14.25" customHeight="1">
      <c r="A203" s="55">
        <f t="shared" si="3"/>
        <v>44761</v>
      </c>
      <c r="B203" s="35">
        <v>120552</v>
      </c>
      <c r="C203" s="36">
        <v>49345</v>
      </c>
      <c r="D203" s="36">
        <f t="shared" si="2"/>
        <v>169897</v>
      </c>
      <c r="F203" s="240"/>
    </row>
    <row r="204" spans="1:6" ht="14.25" customHeight="1">
      <c r="A204" s="55">
        <f t="shared" si="3"/>
        <v>44762</v>
      </c>
      <c r="B204" s="35">
        <v>118996</v>
      </c>
      <c r="C204" s="36">
        <v>48670</v>
      </c>
      <c r="D204" s="36">
        <f t="shared" si="2"/>
        <v>167666</v>
      </c>
      <c r="F204" s="240"/>
    </row>
    <row r="205" spans="1:6" ht="14.25" customHeight="1">
      <c r="A205" s="55">
        <f t="shared" si="3"/>
        <v>44763</v>
      </c>
      <c r="B205" s="35">
        <v>120050</v>
      </c>
      <c r="C205" s="36">
        <v>47864</v>
      </c>
      <c r="D205" s="36">
        <f t="shared" si="2"/>
        <v>167914</v>
      </c>
      <c r="F205" s="240"/>
    </row>
    <row r="206" spans="1:6" ht="14.25" customHeight="1">
      <c r="A206" s="55">
        <f t="shared" si="3"/>
        <v>44764</v>
      </c>
      <c r="B206" s="35">
        <v>125427</v>
      </c>
      <c r="C206" s="36">
        <v>45919</v>
      </c>
      <c r="D206" s="36">
        <f t="shared" si="2"/>
        <v>171346</v>
      </c>
      <c r="F206" s="240"/>
    </row>
    <row r="207" spans="1:6" ht="14.25" customHeight="1">
      <c r="A207" s="65">
        <f t="shared" si="3"/>
        <v>44765</v>
      </c>
      <c r="B207" s="39">
        <v>128459</v>
      </c>
      <c r="C207" s="40">
        <v>34947</v>
      </c>
      <c r="D207" s="40">
        <f t="shared" si="2"/>
        <v>163406</v>
      </c>
      <c r="F207" s="240"/>
    </row>
    <row r="208" spans="1:6" ht="14.25" customHeight="1">
      <c r="A208" s="65">
        <f t="shared" si="3"/>
        <v>44766</v>
      </c>
      <c r="B208" s="39">
        <v>127419</v>
      </c>
      <c r="C208" s="40">
        <v>24878</v>
      </c>
      <c r="D208" s="40">
        <f t="shared" si="2"/>
        <v>152297</v>
      </c>
      <c r="F208" s="240"/>
    </row>
    <row r="209" spans="1:6" ht="14.25" customHeight="1">
      <c r="A209" s="55">
        <f t="shared" si="3"/>
        <v>44767</v>
      </c>
      <c r="B209" s="35">
        <v>119553</v>
      </c>
      <c r="C209" s="36">
        <v>46208</v>
      </c>
      <c r="D209" s="36">
        <f t="shared" si="2"/>
        <v>165761</v>
      </c>
      <c r="F209" s="239">
        <f>SUM(D209:D215)</f>
        <v>1146334</v>
      </c>
    </row>
    <row r="210" spans="1:6" ht="14.25" customHeight="1">
      <c r="A210" s="55">
        <f t="shared" si="3"/>
        <v>44768</v>
      </c>
      <c r="B210" s="35">
        <v>115996</v>
      </c>
      <c r="C210" s="36">
        <v>48518</v>
      </c>
      <c r="D210" s="36">
        <f t="shared" si="2"/>
        <v>164514</v>
      </c>
      <c r="F210" s="240"/>
    </row>
    <row r="211" spans="1:6" ht="14.25" customHeight="1">
      <c r="A211" s="55">
        <f t="shared" si="3"/>
        <v>44769</v>
      </c>
      <c r="B211" s="35">
        <v>119133</v>
      </c>
      <c r="C211" s="36">
        <v>48687</v>
      </c>
      <c r="D211" s="36">
        <f t="shared" si="2"/>
        <v>167820</v>
      </c>
      <c r="F211" s="240"/>
    </row>
    <row r="212" spans="1:6" ht="14.25" customHeight="1">
      <c r="A212" s="55">
        <f t="shared" si="3"/>
        <v>44770</v>
      </c>
      <c r="B212" s="35">
        <v>121553</v>
      </c>
      <c r="C212" s="36">
        <v>49297</v>
      </c>
      <c r="D212" s="36">
        <f t="shared" si="2"/>
        <v>170850</v>
      </c>
      <c r="F212" s="240"/>
    </row>
    <row r="213" spans="1:6" ht="14.25" customHeight="1">
      <c r="A213" s="55">
        <f t="shared" si="3"/>
        <v>44771</v>
      </c>
      <c r="B213" s="35">
        <v>133095</v>
      </c>
      <c r="C213" s="36">
        <v>44756</v>
      </c>
      <c r="D213" s="36">
        <f t="shared" si="2"/>
        <v>177851</v>
      </c>
      <c r="F213" s="240"/>
    </row>
    <row r="214" spans="1:6" ht="14.25" customHeight="1">
      <c r="A214" s="65">
        <f t="shared" si="3"/>
        <v>44772</v>
      </c>
      <c r="B214" s="39">
        <v>123402</v>
      </c>
      <c r="C214" s="40">
        <v>25231</v>
      </c>
      <c r="D214" s="40">
        <f t="shared" si="2"/>
        <v>148633</v>
      </c>
      <c r="E214" t="s">
        <v>14</v>
      </c>
      <c r="F214" s="240"/>
    </row>
    <row r="215" spans="1:6" ht="14.25" customHeight="1">
      <c r="A215" s="65">
        <f t="shared" si="3"/>
        <v>44773</v>
      </c>
      <c r="B215" s="39">
        <v>126736</v>
      </c>
      <c r="C215" s="40">
        <v>24169</v>
      </c>
      <c r="D215" s="40">
        <f t="shared" si="2"/>
        <v>150905</v>
      </c>
      <c r="E215" s="9">
        <f>SUM(D185:D215)</f>
        <v>5184887</v>
      </c>
      <c r="F215" s="240"/>
    </row>
    <row r="216" spans="1:6" ht="14.25" customHeight="1">
      <c r="A216" s="68">
        <f t="shared" si="3"/>
        <v>44774</v>
      </c>
      <c r="B216" s="21">
        <v>119908</v>
      </c>
      <c r="C216" s="22">
        <v>47294</v>
      </c>
      <c r="D216" s="36">
        <f t="shared" si="2"/>
        <v>167202</v>
      </c>
      <c r="F216" s="239">
        <f>SUM(D216:D222)</f>
        <v>1156215</v>
      </c>
    </row>
    <row r="217" spans="1:6" ht="14.25" customHeight="1">
      <c r="A217" s="69">
        <f t="shared" si="3"/>
        <v>44775</v>
      </c>
      <c r="B217" s="34">
        <v>115218</v>
      </c>
      <c r="C217" s="50">
        <v>50043</v>
      </c>
      <c r="D217" s="36">
        <f t="shared" si="2"/>
        <v>165261</v>
      </c>
      <c r="F217" s="240"/>
    </row>
    <row r="218" spans="1:6" ht="14.25" customHeight="1">
      <c r="A218" s="55">
        <f t="shared" si="3"/>
        <v>44776</v>
      </c>
      <c r="B218" s="13">
        <v>117151</v>
      </c>
      <c r="C218" s="14">
        <v>48948</v>
      </c>
      <c r="D218" s="36">
        <f t="shared" si="2"/>
        <v>166099</v>
      </c>
      <c r="F218" s="240"/>
    </row>
    <row r="219" spans="1:6" ht="14.25" customHeight="1">
      <c r="A219" s="55">
        <f t="shared" si="3"/>
        <v>44777</v>
      </c>
      <c r="B219" s="35">
        <v>120674</v>
      </c>
      <c r="C219" s="36">
        <v>48130</v>
      </c>
      <c r="D219" s="36">
        <f t="shared" si="2"/>
        <v>168804</v>
      </c>
      <c r="F219" s="240"/>
    </row>
    <row r="220" spans="1:6" ht="14.25" customHeight="1">
      <c r="A220" s="55">
        <f t="shared" si="3"/>
        <v>44778</v>
      </c>
      <c r="B220" s="35">
        <v>126049</v>
      </c>
      <c r="C220" s="36">
        <v>46548</v>
      </c>
      <c r="D220" s="36">
        <f t="shared" si="2"/>
        <v>172597</v>
      </c>
      <c r="F220" s="240"/>
    </row>
    <row r="221" spans="1:6" ht="14.25" customHeight="1">
      <c r="A221" s="65">
        <f t="shared" si="3"/>
        <v>44779</v>
      </c>
      <c r="B221" s="39">
        <v>128723</v>
      </c>
      <c r="C221" s="40">
        <v>35946</v>
      </c>
      <c r="D221" s="40">
        <f t="shared" si="2"/>
        <v>164669</v>
      </c>
      <c r="F221" s="240"/>
    </row>
    <row r="222" spans="1:6" ht="14.25" customHeight="1">
      <c r="A222" s="65">
        <f t="shared" si="3"/>
        <v>44780</v>
      </c>
      <c r="B222" s="39">
        <v>126088</v>
      </c>
      <c r="C222" s="40">
        <v>25495</v>
      </c>
      <c r="D222" s="40">
        <f t="shared" si="2"/>
        <v>151583</v>
      </c>
      <c r="F222" s="240"/>
    </row>
    <row r="223" spans="1:6" ht="14.25" customHeight="1">
      <c r="A223" s="55">
        <f t="shared" si="3"/>
        <v>44781</v>
      </c>
      <c r="B223" s="35">
        <v>119822</v>
      </c>
      <c r="C223" s="36">
        <v>46191</v>
      </c>
      <c r="D223" s="36">
        <f t="shared" si="2"/>
        <v>166013</v>
      </c>
      <c r="F223" s="239">
        <f>SUM(D223:D229)</f>
        <v>1136908</v>
      </c>
    </row>
    <row r="224" spans="1:6" ht="14.25" customHeight="1">
      <c r="A224" s="55">
        <f t="shared" si="3"/>
        <v>44782</v>
      </c>
      <c r="B224" s="35">
        <v>116238</v>
      </c>
      <c r="C224" s="36">
        <v>49498</v>
      </c>
      <c r="D224" s="36">
        <f t="shared" si="2"/>
        <v>165736</v>
      </c>
      <c r="F224" s="240"/>
    </row>
    <row r="225" spans="1:6" ht="14.25" customHeight="1">
      <c r="A225" s="55">
        <f t="shared" si="3"/>
        <v>44783</v>
      </c>
      <c r="B225" s="35">
        <v>118229</v>
      </c>
      <c r="C225" s="36">
        <v>48317</v>
      </c>
      <c r="D225" s="36">
        <f t="shared" si="2"/>
        <v>166546</v>
      </c>
      <c r="F225" s="240"/>
    </row>
    <row r="226" spans="1:6" ht="14.25" customHeight="1">
      <c r="A226" s="55">
        <f t="shared" si="3"/>
        <v>44784</v>
      </c>
      <c r="B226" s="35">
        <v>118448</v>
      </c>
      <c r="C226" s="36">
        <v>48917</v>
      </c>
      <c r="D226" s="36">
        <f t="shared" si="2"/>
        <v>167365</v>
      </c>
      <c r="F226" s="240"/>
    </row>
    <row r="227" spans="1:6" ht="14.25" customHeight="1">
      <c r="A227" s="55">
        <f t="shared" si="3"/>
        <v>44785</v>
      </c>
      <c r="B227" s="35">
        <v>122663</v>
      </c>
      <c r="C227" s="36">
        <v>46653</v>
      </c>
      <c r="D227" s="36">
        <f t="shared" si="2"/>
        <v>169316</v>
      </c>
      <c r="F227" s="240"/>
    </row>
    <row r="228" spans="1:6" ht="14.25" customHeight="1">
      <c r="A228" s="65">
        <f t="shared" si="3"/>
        <v>44786</v>
      </c>
      <c r="B228" s="39">
        <v>120444</v>
      </c>
      <c r="C228" s="40">
        <v>37157</v>
      </c>
      <c r="D228" s="40">
        <f t="shared" si="2"/>
        <v>157601</v>
      </c>
      <c r="F228" s="240"/>
    </row>
    <row r="229" spans="1:6" ht="14.25" customHeight="1">
      <c r="A229" s="65">
        <f t="shared" si="3"/>
        <v>44787</v>
      </c>
      <c r="B229" s="39">
        <v>117170</v>
      </c>
      <c r="C229" s="40">
        <v>27161</v>
      </c>
      <c r="D229" s="40">
        <f t="shared" si="2"/>
        <v>144331</v>
      </c>
      <c r="F229" s="240"/>
    </row>
    <row r="230" spans="1:6" ht="14.25" customHeight="1">
      <c r="A230" s="55">
        <f t="shared" si="3"/>
        <v>44788</v>
      </c>
      <c r="B230" s="35">
        <v>117017</v>
      </c>
      <c r="C230" s="36">
        <v>47997</v>
      </c>
      <c r="D230" s="36">
        <f t="shared" si="2"/>
        <v>165014</v>
      </c>
      <c r="F230" s="239">
        <f>SUM(D230:D236)</f>
        <v>1066932</v>
      </c>
    </row>
    <row r="231" spans="1:6" ht="14.25" customHeight="1">
      <c r="A231" s="55">
        <f t="shared" si="3"/>
        <v>44789</v>
      </c>
      <c r="B231" s="35">
        <v>123249</v>
      </c>
      <c r="C231" s="36">
        <v>44384</v>
      </c>
      <c r="D231" s="36">
        <f t="shared" si="2"/>
        <v>167633</v>
      </c>
      <c r="F231" s="240"/>
    </row>
    <row r="232" spans="1:6" ht="14.25" customHeight="1">
      <c r="A232" s="66">
        <f t="shared" si="3"/>
        <v>44790</v>
      </c>
      <c r="B232" s="37">
        <v>86703</v>
      </c>
      <c r="C232" s="38">
        <v>21434</v>
      </c>
      <c r="D232" s="38">
        <f t="shared" si="2"/>
        <v>108137</v>
      </c>
      <c r="E232" t="s">
        <v>15</v>
      </c>
      <c r="F232" s="240"/>
    </row>
    <row r="233" spans="1:6" ht="14.25" customHeight="1">
      <c r="A233" s="55">
        <f t="shared" si="3"/>
        <v>44791</v>
      </c>
      <c r="B233" s="35">
        <v>117539</v>
      </c>
      <c r="C233" s="36">
        <v>46922</v>
      </c>
      <c r="D233" s="36">
        <f t="shared" si="2"/>
        <v>164461</v>
      </c>
      <c r="F233" s="240"/>
    </row>
    <row r="234" spans="1:6" ht="14.25" customHeight="1">
      <c r="A234" s="55">
        <f t="shared" si="3"/>
        <v>44792</v>
      </c>
      <c r="B234" s="35">
        <v>120703</v>
      </c>
      <c r="C234" s="36">
        <v>47407</v>
      </c>
      <c r="D234" s="36">
        <f t="shared" si="2"/>
        <v>168110</v>
      </c>
      <c r="F234" s="240"/>
    </row>
    <row r="235" spans="1:6" ht="14.25" customHeight="1">
      <c r="A235" s="65">
        <f t="shared" si="3"/>
        <v>44793</v>
      </c>
      <c r="B235" s="39">
        <v>116270</v>
      </c>
      <c r="C235" s="40">
        <v>37469</v>
      </c>
      <c r="D235" s="40">
        <f t="shared" si="2"/>
        <v>153739</v>
      </c>
      <c r="F235" s="240"/>
    </row>
    <row r="236" spans="1:6" ht="14.25" customHeight="1">
      <c r="A236" s="65">
        <f t="shared" si="3"/>
        <v>44794</v>
      </c>
      <c r="B236" s="39">
        <v>114804</v>
      </c>
      <c r="C236" s="40">
        <v>25034</v>
      </c>
      <c r="D236" s="40">
        <f t="shared" si="2"/>
        <v>139838</v>
      </c>
      <c r="F236" s="240"/>
    </row>
    <row r="237" spans="1:6" ht="14.25" customHeight="1">
      <c r="A237" s="55">
        <f t="shared" si="3"/>
        <v>44795</v>
      </c>
      <c r="B237" s="35">
        <v>116096</v>
      </c>
      <c r="C237" s="36">
        <v>46779</v>
      </c>
      <c r="D237" s="36">
        <f t="shared" si="2"/>
        <v>162875</v>
      </c>
      <c r="F237" s="239">
        <f>SUM(D237:D243)</f>
        <v>1132946</v>
      </c>
    </row>
    <row r="238" spans="1:6" ht="14.25" customHeight="1">
      <c r="A238" s="55">
        <f t="shared" si="3"/>
        <v>44796</v>
      </c>
      <c r="B238" s="35">
        <v>113673</v>
      </c>
      <c r="C238" s="36">
        <v>48400</v>
      </c>
      <c r="D238" s="36">
        <f t="shared" si="2"/>
        <v>162073</v>
      </c>
      <c r="F238" s="240"/>
    </row>
    <row r="239" spans="1:6" ht="14.25" customHeight="1">
      <c r="A239" s="55">
        <f t="shared" si="3"/>
        <v>44797</v>
      </c>
      <c r="B239" s="35">
        <v>113958</v>
      </c>
      <c r="C239" s="36">
        <v>49810</v>
      </c>
      <c r="D239" s="36">
        <f t="shared" si="2"/>
        <v>163768</v>
      </c>
      <c r="F239" s="240"/>
    </row>
    <row r="240" spans="1:6" ht="14.25" customHeight="1">
      <c r="A240" s="55">
        <f t="shared" si="3"/>
        <v>44798</v>
      </c>
      <c r="B240" s="35">
        <v>117467</v>
      </c>
      <c r="C240" s="36">
        <v>49346</v>
      </c>
      <c r="D240" s="36">
        <f t="shared" si="2"/>
        <v>166813</v>
      </c>
      <c r="F240" s="240"/>
    </row>
    <row r="241" spans="1:6" ht="14.25" customHeight="1">
      <c r="A241" s="55">
        <f t="shared" si="3"/>
        <v>44799</v>
      </c>
      <c r="B241" s="35">
        <v>122854</v>
      </c>
      <c r="C241" s="36">
        <v>47027</v>
      </c>
      <c r="D241" s="36">
        <f t="shared" si="2"/>
        <v>169881</v>
      </c>
      <c r="F241" s="240"/>
    </row>
    <row r="242" spans="1:6" ht="14.25" customHeight="1">
      <c r="A242" s="65">
        <f t="shared" si="3"/>
        <v>44800</v>
      </c>
      <c r="B242" s="39">
        <v>121129</v>
      </c>
      <c r="C242" s="40">
        <v>38144</v>
      </c>
      <c r="D242" s="40">
        <f t="shared" si="2"/>
        <v>159273</v>
      </c>
      <c r="F242" s="240"/>
    </row>
    <row r="243" spans="1:6" ht="14.25" customHeight="1">
      <c r="A243" s="65">
        <f t="shared" si="3"/>
        <v>44801</v>
      </c>
      <c r="B243" s="39">
        <v>121901</v>
      </c>
      <c r="C243" s="40">
        <v>26362</v>
      </c>
      <c r="D243" s="40">
        <f t="shared" si="2"/>
        <v>148263</v>
      </c>
      <c r="F243" s="240"/>
    </row>
    <row r="244" spans="1:6" ht="14.25" customHeight="1">
      <c r="A244" s="55">
        <f t="shared" si="3"/>
        <v>44802</v>
      </c>
      <c r="B244" s="35">
        <v>117475</v>
      </c>
      <c r="C244" s="36">
        <v>47472</v>
      </c>
      <c r="D244" s="36">
        <f t="shared" si="2"/>
        <v>164947</v>
      </c>
      <c r="F244" s="239">
        <f>SUM(D244:D250)</f>
        <v>1134570</v>
      </c>
    </row>
    <row r="245" spans="1:6" ht="14.25" customHeight="1">
      <c r="A245" s="55">
        <f t="shared" si="3"/>
        <v>44803</v>
      </c>
      <c r="B245" s="35">
        <v>112826</v>
      </c>
      <c r="C245" s="36">
        <v>50335</v>
      </c>
      <c r="D245" s="36">
        <f t="shared" si="2"/>
        <v>163161</v>
      </c>
      <c r="F245" s="240"/>
    </row>
    <row r="246" spans="1:6" ht="14.25" customHeight="1">
      <c r="A246" s="55">
        <f t="shared" si="3"/>
        <v>44804</v>
      </c>
      <c r="B246" s="35">
        <v>115827</v>
      </c>
      <c r="C246" s="36">
        <v>48705</v>
      </c>
      <c r="D246" s="36">
        <f t="shared" si="2"/>
        <v>164532</v>
      </c>
      <c r="E246" s="9">
        <f>SUM(D216:D246)</f>
        <v>4985641</v>
      </c>
      <c r="F246" s="240"/>
    </row>
    <row r="247" spans="1:6" ht="14.25" customHeight="1">
      <c r="A247" s="68">
        <f t="shared" si="3"/>
        <v>44805</v>
      </c>
      <c r="B247" s="21">
        <v>115175</v>
      </c>
      <c r="C247" s="22">
        <v>47670</v>
      </c>
      <c r="D247" s="36">
        <f t="shared" si="2"/>
        <v>162845</v>
      </c>
      <c r="F247" s="240"/>
    </row>
    <row r="248" spans="1:6" ht="14.25" customHeight="1">
      <c r="A248" s="69">
        <f t="shared" si="3"/>
        <v>44806</v>
      </c>
      <c r="B248" s="34">
        <v>122874</v>
      </c>
      <c r="C248" s="50">
        <v>46341</v>
      </c>
      <c r="D248" s="36">
        <f t="shared" si="2"/>
        <v>169215</v>
      </c>
      <c r="F248" s="240"/>
    </row>
    <row r="249" spans="1:6" ht="14.25" customHeight="1">
      <c r="A249" s="65">
        <f t="shared" si="3"/>
        <v>44807</v>
      </c>
      <c r="B249" s="17">
        <v>124161</v>
      </c>
      <c r="C249" s="18">
        <v>35718</v>
      </c>
      <c r="D249" s="40">
        <f t="shared" si="2"/>
        <v>159879</v>
      </c>
      <c r="F249" s="240"/>
    </row>
    <row r="250" spans="1:6" ht="14.25" customHeight="1">
      <c r="A250" s="65">
        <f t="shared" si="3"/>
        <v>44808</v>
      </c>
      <c r="B250" s="39">
        <v>125004</v>
      </c>
      <c r="C250" s="40">
        <v>24987</v>
      </c>
      <c r="D250" s="40">
        <f t="shared" si="2"/>
        <v>149991</v>
      </c>
      <c r="F250" s="240"/>
    </row>
    <row r="251" spans="1:6" ht="14.25" customHeight="1">
      <c r="A251" s="55">
        <f t="shared" si="3"/>
        <v>44809</v>
      </c>
      <c r="B251" s="35">
        <v>116606</v>
      </c>
      <c r="C251" s="36">
        <v>44690</v>
      </c>
      <c r="D251" s="36">
        <f t="shared" si="2"/>
        <v>161296</v>
      </c>
      <c r="F251" s="239">
        <f>SUM(D251:D257)</f>
        <v>1109860</v>
      </c>
    </row>
    <row r="252" spans="1:6" ht="14.25" customHeight="1">
      <c r="A252" s="55">
        <f t="shared" si="3"/>
        <v>44810</v>
      </c>
      <c r="B252" s="35">
        <v>113387</v>
      </c>
      <c r="C252" s="36">
        <v>46789</v>
      </c>
      <c r="D252" s="36">
        <f t="shared" si="2"/>
        <v>160176</v>
      </c>
      <c r="F252" s="240"/>
    </row>
    <row r="253" spans="1:6" ht="14.25" customHeight="1">
      <c r="A253" s="55">
        <f t="shared" si="3"/>
        <v>44811</v>
      </c>
      <c r="B253" s="35">
        <v>114145</v>
      </c>
      <c r="C253" s="36">
        <v>46323</v>
      </c>
      <c r="D253" s="36">
        <f t="shared" si="2"/>
        <v>160468</v>
      </c>
      <c r="F253" s="240"/>
    </row>
    <row r="254" spans="1:6" ht="14.25" customHeight="1">
      <c r="A254" s="55">
        <f t="shared" si="3"/>
        <v>44812</v>
      </c>
      <c r="B254" s="35">
        <v>116025</v>
      </c>
      <c r="C254" s="36">
        <v>46568</v>
      </c>
      <c r="D254" s="36">
        <f t="shared" si="2"/>
        <v>162593</v>
      </c>
      <c r="F254" s="240"/>
    </row>
    <row r="255" spans="1:6" ht="14.25" customHeight="1">
      <c r="A255" s="55">
        <f t="shared" si="3"/>
        <v>44813</v>
      </c>
      <c r="B255" s="35">
        <v>122055</v>
      </c>
      <c r="C255" s="36">
        <v>44663</v>
      </c>
      <c r="D255" s="36">
        <f t="shared" si="2"/>
        <v>166718</v>
      </c>
      <c r="F255" s="240"/>
    </row>
    <row r="256" spans="1:6" ht="14.25" customHeight="1">
      <c r="A256" s="65">
        <f t="shared" si="3"/>
        <v>44814</v>
      </c>
      <c r="B256" s="39">
        <v>118944</v>
      </c>
      <c r="C256" s="40">
        <v>34655</v>
      </c>
      <c r="D256" s="40">
        <f t="shared" si="2"/>
        <v>153599</v>
      </c>
      <c r="F256" s="240"/>
    </row>
    <row r="257" spans="1:6" ht="14.25" customHeight="1">
      <c r="A257" s="65">
        <f t="shared" si="3"/>
        <v>44815</v>
      </c>
      <c r="B257" s="39">
        <v>120487</v>
      </c>
      <c r="C257" s="40">
        <v>24523</v>
      </c>
      <c r="D257" s="40">
        <f t="shared" si="2"/>
        <v>145010</v>
      </c>
      <c r="F257" s="240"/>
    </row>
    <row r="258" spans="1:6" ht="14.25" customHeight="1">
      <c r="A258" s="55">
        <f t="shared" si="3"/>
        <v>44816</v>
      </c>
      <c r="B258" s="35">
        <v>114753</v>
      </c>
      <c r="C258" s="36">
        <v>46640</v>
      </c>
      <c r="D258" s="36">
        <f t="shared" si="2"/>
        <v>161393</v>
      </c>
      <c r="F258" s="239">
        <f>SUM(D258:D264)</f>
        <v>1111679</v>
      </c>
    </row>
    <row r="259" spans="1:6" ht="14.25" customHeight="1">
      <c r="A259" s="55">
        <f t="shared" si="3"/>
        <v>44817</v>
      </c>
      <c r="B259" s="35">
        <v>111761</v>
      </c>
      <c r="C259" s="36">
        <v>49204</v>
      </c>
      <c r="D259" s="36">
        <f t="shared" si="2"/>
        <v>160965</v>
      </c>
      <c r="F259" s="240"/>
    </row>
    <row r="260" spans="1:6" ht="14.25" customHeight="1">
      <c r="A260" s="55">
        <f t="shared" si="3"/>
        <v>44818</v>
      </c>
      <c r="B260" s="35">
        <v>113221</v>
      </c>
      <c r="C260" s="36">
        <v>49582</v>
      </c>
      <c r="D260" s="36">
        <f t="shared" si="2"/>
        <v>162803</v>
      </c>
      <c r="F260" s="240"/>
    </row>
    <row r="261" spans="1:6" ht="14.25" customHeight="1">
      <c r="A261" s="55">
        <f t="shared" si="3"/>
        <v>44819</v>
      </c>
      <c r="B261" s="35">
        <v>114074</v>
      </c>
      <c r="C261" s="36">
        <v>49441</v>
      </c>
      <c r="D261" s="36">
        <f t="shared" si="2"/>
        <v>163515</v>
      </c>
      <c r="F261" s="240"/>
    </row>
    <row r="262" spans="1:6" ht="14.25" customHeight="1">
      <c r="A262" s="55">
        <f t="shared" si="3"/>
        <v>44820</v>
      </c>
      <c r="B262" s="35">
        <v>118935</v>
      </c>
      <c r="C262" s="36">
        <v>47914</v>
      </c>
      <c r="D262" s="36">
        <f t="shared" si="2"/>
        <v>166849</v>
      </c>
      <c r="F262" s="240"/>
    </row>
    <row r="263" spans="1:6" ht="14.25" customHeight="1">
      <c r="A263" s="65">
        <f t="shared" si="3"/>
        <v>44821</v>
      </c>
      <c r="B263" s="39">
        <v>116844</v>
      </c>
      <c r="C263" s="40">
        <v>37286</v>
      </c>
      <c r="D263" s="40">
        <f t="shared" si="2"/>
        <v>154130</v>
      </c>
      <c r="F263" s="240"/>
    </row>
    <row r="264" spans="1:6" ht="14.25" customHeight="1">
      <c r="A264" s="65">
        <f t="shared" si="3"/>
        <v>44822</v>
      </c>
      <c r="B264" s="39">
        <v>115417</v>
      </c>
      <c r="C264" s="40">
        <v>26607</v>
      </c>
      <c r="D264" s="40">
        <f t="shared" si="2"/>
        <v>142024</v>
      </c>
      <c r="F264" s="240"/>
    </row>
    <row r="265" spans="1:6" ht="14.25" customHeight="1">
      <c r="A265" s="55">
        <f t="shared" si="3"/>
        <v>44823</v>
      </c>
      <c r="B265" s="35">
        <v>112973</v>
      </c>
      <c r="C265" s="36">
        <v>47380</v>
      </c>
      <c r="D265" s="36">
        <f t="shared" si="2"/>
        <v>160353</v>
      </c>
      <c r="F265" s="239">
        <f>SUM(D265:D271)</f>
        <v>1101138</v>
      </c>
    </row>
    <row r="266" spans="1:6" ht="14.25" customHeight="1">
      <c r="A266" s="55">
        <f t="shared" si="3"/>
        <v>44824</v>
      </c>
      <c r="B266" s="35">
        <v>110442</v>
      </c>
      <c r="C266" s="36">
        <v>48504</v>
      </c>
      <c r="D266" s="36">
        <f t="shared" si="2"/>
        <v>158946</v>
      </c>
      <c r="F266" s="240"/>
    </row>
    <row r="267" spans="1:6" ht="14.25" customHeight="1">
      <c r="A267" s="55">
        <f t="shared" si="3"/>
        <v>44825</v>
      </c>
      <c r="B267" s="35">
        <v>111968</v>
      </c>
      <c r="C267" s="36">
        <v>49028</v>
      </c>
      <c r="D267" s="36">
        <f t="shared" si="2"/>
        <v>160996</v>
      </c>
      <c r="F267" s="240"/>
    </row>
    <row r="268" spans="1:6" ht="14.25" customHeight="1">
      <c r="A268" s="55">
        <f t="shared" si="3"/>
        <v>44826</v>
      </c>
      <c r="B268" s="35">
        <v>113644</v>
      </c>
      <c r="C268" s="36">
        <v>48120</v>
      </c>
      <c r="D268" s="36">
        <f t="shared" si="2"/>
        <v>161764</v>
      </c>
      <c r="F268" s="240"/>
    </row>
    <row r="269" spans="1:6" ht="14.25" customHeight="1">
      <c r="A269" s="55">
        <f t="shared" si="3"/>
        <v>44827</v>
      </c>
      <c r="B269" s="35">
        <v>118278</v>
      </c>
      <c r="C269" s="36">
        <v>46358</v>
      </c>
      <c r="D269" s="36">
        <f t="shared" si="2"/>
        <v>164636</v>
      </c>
      <c r="F269" s="240"/>
    </row>
    <row r="270" spans="1:6" ht="14.25" customHeight="1">
      <c r="A270" s="65">
        <f t="shared" si="3"/>
        <v>44828</v>
      </c>
      <c r="B270" s="39">
        <v>116622</v>
      </c>
      <c r="C270" s="40">
        <v>35939</v>
      </c>
      <c r="D270" s="40">
        <f t="shared" si="2"/>
        <v>152561</v>
      </c>
      <c r="F270" s="240"/>
    </row>
    <row r="271" spans="1:6" ht="14.25" customHeight="1">
      <c r="A271" s="65">
        <f t="shared" si="3"/>
        <v>44829</v>
      </c>
      <c r="B271" s="39">
        <v>116642</v>
      </c>
      <c r="C271" s="40">
        <v>25240</v>
      </c>
      <c r="D271" s="40">
        <f t="shared" si="2"/>
        <v>141882</v>
      </c>
      <c r="F271" s="240"/>
    </row>
    <row r="272" spans="1:6" ht="14.25" customHeight="1">
      <c r="A272" s="55">
        <f t="shared" si="3"/>
        <v>44830</v>
      </c>
      <c r="B272" s="35">
        <v>113934</v>
      </c>
      <c r="C272" s="36">
        <v>47211</v>
      </c>
      <c r="D272" s="36">
        <f t="shared" si="2"/>
        <v>161145</v>
      </c>
      <c r="F272" s="239">
        <f>SUM(D272:D278)</f>
        <v>1123238</v>
      </c>
    </row>
    <row r="273" spans="1:6" ht="14.25" customHeight="1">
      <c r="A273" s="55">
        <f t="shared" si="3"/>
        <v>44831</v>
      </c>
      <c r="B273" s="35">
        <v>112255</v>
      </c>
      <c r="C273" s="36">
        <v>49367</v>
      </c>
      <c r="D273" s="36">
        <f t="shared" si="2"/>
        <v>161622</v>
      </c>
      <c r="F273" s="240"/>
    </row>
    <row r="274" spans="1:6" ht="14.25" customHeight="1">
      <c r="A274" s="55">
        <f t="shared" si="3"/>
        <v>44832</v>
      </c>
      <c r="B274" s="35">
        <v>112320</v>
      </c>
      <c r="C274" s="36">
        <v>49050</v>
      </c>
      <c r="D274" s="36">
        <f t="shared" si="2"/>
        <v>161370</v>
      </c>
      <c r="F274" s="240"/>
    </row>
    <row r="275" spans="1:6" ht="14.25" customHeight="1">
      <c r="A275" s="55">
        <f t="shared" si="3"/>
        <v>44833</v>
      </c>
      <c r="B275" s="35">
        <v>113358</v>
      </c>
      <c r="C275" s="36">
        <v>49395</v>
      </c>
      <c r="D275" s="36">
        <f t="shared" si="2"/>
        <v>162753</v>
      </c>
      <c r="F275" s="240"/>
    </row>
    <row r="276" spans="1:6" ht="14.25" customHeight="1">
      <c r="A276" s="55">
        <f t="shared" si="3"/>
        <v>44834</v>
      </c>
      <c r="B276" s="35">
        <v>121872</v>
      </c>
      <c r="C276" s="36">
        <v>47111</v>
      </c>
      <c r="D276" s="36">
        <f t="shared" si="2"/>
        <v>168983</v>
      </c>
      <c r="E276" s="9">
        <f>SUM(D247:D276)</f>
        <v>4780480</v>
      </c>
      <c r="F276" s="240"/>
    </row>
    <row r="277" spans="1:6" ht="14.25" customHeight="1">
      <c r="A277" s="67">
        <f t="shared" si="3"/>
        <v>44835</v>
      </c>
      <c r="B277" s="48">
        <v>120894</v>
      </c>
      <c r="C277" s="49">
        <v>35082</v>
      </c>
      <c r="D277" s="40">
        <f t="shared" si="2"/>
        <v>155976</v>
      </c>
      <c r="F277" s="240"/>
    </row>
    <row r="278" spans="1:6" ht="14.25" customHeight="1">
      <c r="A278" s="75">
        <f t="shared" si="3"/>
        <v>44836</v>
      </c>
      <c r="B278" s="45">
        <v>126537</v>
      </c>
      <c r="C278" s="46">
        <v>24852</v>
      </c>
      <c r="D278" s="40">
        <f t="shared" si="2"/>
        <v>151389</v>
      </c>
      <c r="F278" s="240"/>
    </row>
    <row r="279" spans="1:6" ht="14.25" customHeight="1">
      <c r="A279" s="55">
        <f t="shared" si="3"/>
        <v>44837</v>
      </c>
      <c r="B279" s="13">
        <v>114681</v>
      </c>
      <c r="C279" s="14">
        <v>46408</v>
      </c>
      <c r="D279" s="36">
        <f t="shared" si="2"/>
        <v>161089</v>
      </c>
      <c r="F279" s="239">
        <f>SUM(D279:D285)</f>
        <v>1116047</v>
      </c>
    </row>
    <row r="280" spans="1:6" ht="14.25" customHeight="1">
      <c r="A280" s="55">
        <f t="shared" si="3"/>
        <v>44838</v>
      </c>
      <c r="B280" s="35">
        <v>112779</v>
      </c>
      <c r="C280" s="36">
        <v>47946</v>
      </c>
      <c r="D280" s="36">
        <f t="shared" si="2"/>
        <v>160725</v>
      </c>
      <c r="F280" s="240"/>
    </row>
    <row r="281" spans="1:6" ht="14.25" customHeight="1">
      <c r="A281" s="55">
        <f t="shared" si="3"/>
        <v>44839</v>
      </c>
      <c r="B281" s="35">
        <v>114485</v>
      </c>
      <c r="C281" s="36">
        <v>47853</v>
      </c>
      <c r="D281" s="36">
        <f t="shared" si="2"/>
        <v>162338</v>
      </c>
      <c r="F281" s="240"/>
    </row>
    <row r="282" spans="1:6" ht="14.25" customHeight="1">
      <c r="A282" s="55">
        <f t="shared" si="3"/>
        <v>44840</v>
      </c>
      <c r="B282" s="35">
        <v>116002</v>
      </c>
      <c r="C282" s="36">
        <v>47131</v>
      </c>
      <c r="D282" s="36">
        <f t="shared" si="2"/>
        <v>163133</v>
      </c>
      <c r="F282" s="240"/>
    </row>
    <row r="283" spans="1:6" ht="14.25" customHeight="1">
      <c r="A283" s="55">
        <f t="shared" si="3"/>
        <v>44841</v>
      </c>
      <c r="B283" s="35">
        <v>129159</v>
      </c>
      <c r="C283" s="36">
        <v>44662</v>
      </c>
      <c r="D283" s="36">
        <f t="shared" si="2"/>
        <v>173821</v>
      </c>
      <c r="F283" s="240"/>
    </row>
    <row r="284" spans="1:6" ht="14.25" customHeight="1">
      <c r="A284" s="65">
        <f t="shared" si="3"/>
        <v>44842</v>
      </c>
      <c r="B284" s="39">
        <v>119436</v>
      </c>
      <c r="C284" s="40">
        <v>25335</v>
      </c>
      <c r="D284" s="40">
        <f t="shared" si="2"/>
        <v>144771</v>
      </c>
      <c r="F284" s="240"/>
    </row>
    <row r="285" spans="1:6" ht="14.25" customHeight="1">
      <c r="A285" s="65">
        <f t="shared" si="3"/>
        <v>44843</v>
      </c>
      <c r="B285" s="39">
        <v>126669</v>
      </c>
      <c r="C285" s="40">
        <v>23501</v>
      </c>
      <c r="D285" s="40">
        <f t="shared" si="2"/>
        <v>150170</v>
      </c>
      <c r="F285" s="240"/>
    </row>
    <row r="286" spans="1:6" ht="14.25" customHeight="1">
      <c r="A286" s="55">
        <f t="shared" si="3"/>
        <v>44844</v>
      </c>
      <c r="B286" s="35">
        <v>117591</v>
      </c>
      <c r="C286" s="36">
        <v>47392</v>
      </c>
      <c r="D286" s="36">
        <f t="shared" si="2"/>
        <v>164983</v>
      </c>
      <c r="F286" s="239">
        <f>SUM(D286:D292)</f>
        <v>1125030</v>
      </c>
    </row>
    <row r="287" spans="1:6" ht="14.25" customHeight="1">
      <c r="A287" s="55">
        <f t="shared" si="3"/>
        <v>44845</v>
      </c>
      <c r="B287" s="35">
        <v>112470</v>
      </c>
      <c r="C287" s="36">
        <v>50276</v>
      </c>
      <c r="D287" s="36">
        <f t="shared" si="2"/>
        <v>162746</v>
      </c>
      <c r="F287" s="240"/>
    </row>
    <row r="288" spans="1:6" ht="14.25" customHeight="1">
      <c r="A288" s="55">
        <f t="shared" si="3"/>
        <v>44846</v>
      </c>
      <c r="B288" s="35">
        <v>115022</v>
      </c>
      <c r="C288" s="36">
        <v>50384</v>
      </c>
      <c r="D288" s="36">
        <f t="shared" si="2"/>
        <v>165406</v>
      </c>
      <c r="F288" s="240"/>
    </row>
    <row r="289" spans="1:6" ht="14.25" customHeight="1">
      <c r="A289" s="55">
        <f t="shared" si="3"/>
        <v>44847</v>
      </c>
      <c r="B289" s="35">
        <v>113513</v>
      </c>
      <c r="C289" s="36">
        <v>48534</v>
      </c>
      <c r="D289" s="36">
        <f t="shared" si="2"/>
        <v>162047</v>
      </c>
      <c r="F289" s="240"/>
    </row>
    <row r="290" spans="1:6" ht="14.25" customHeight="1">
      <c r="A290" s="55">
        <f t="shared" si="3"/>
        <v>44848</v>
      </c>
      <c r="B290" s="35">
        <v>120629</v>
      </c>
      <c r="C290" s="36">
        <v>48657</v>
      </c>
      <c r="D290" s="36">
        <f t="shared" si="2"/>
        <v>169286</v>
      </c>
      <c r="F290" s="240"/>
    </row>
    <row r="291" spans="1:6" ht="14.25" customHeight="1">
      <c r="A291" s="65">
        <f t="shared" si="3"/>
        <v>44849</v>
      </c>
      <c r="B291" s="39">
        <v>118935</v>
      </c>
      <c r="C291" s="40">
        <v>37111</v>
      </c>
      <c r="D291" s="40">
        <f t="shared" si="2"/>
        <v>156046</v>
      </c>
      <c r="F291" s="240"/>
    </row>
    <row r="292" spans="1:6" ht="14.25" customHeight="1">
      <c r="A292" s="65">
        <f t="shared" si="3"/>
        <v>44850</v>
      </c>
      <c r="B292" s="39">
        <v>117393</v>
      </c>
      <c r="C292" s="40">
        <v>27123</v>
      </c>
      <c r="D292" s="40">
        <f t="shared" si="2"/>
        <v>144516</v>
      </c>
      <c r="F292" s="240"/>
    </row>
    <row r="293" spans="1:6" ht="14.25" customHeight="1">
      <c r="A293" s="55">
        <f t="shared" si="3"/>
        <v>44851</v>
      </c>
      <c r="B293" s="35">
        <v>113974</v>
      </c>
      <c r="C293" s="36">
        <v>47731</v>
      </c>
      <c r="D293" s="36">
        <f t="shared" si="2"/>
        <v>161705</v>
      </c>
      <c r="F293" s="239">
        <f>SUM(D293:D299)</f>
        <v>1116308</v>
      </c>
    </row>
    <row r="294" spans="1:6" ht="14.25" customHeight="1">
      <c r="A294" s="55">
        <f t="shared" si="3"/>
        <v>44852</v>
      </c>
      <c r="B294" s="35">
        <v>111254</v>
      </c>
      <c r="C294" s="36">
        <v>49571</v>
      </c>
      <c r="D294" s="36">
        <f t="shared" si="2"/>
        <v>160825</v>
      </c>
      <c r="F294" s="240"/>
    </row>
    <row r="295" spans="1:6" ht="14.25" customHeight="1">
      <c r="A295" s="55">
        <f t="shared" si="3"/>
        <v>44853</v>
      </c>
      <c r="B295" s="35">
        <v>113803</v>
      </c>
      <c r="C295" s="36">
        <v>49872</v>
      </c>
      <c r="D295" s="36">
        <f t="shared" si="2"/>
        <v>163675</v>
      </c>
      <c r="F295" s="240"/>
    </row>
    <row r="296" spans="1:6" ht="14.25" customHeight="1">
      <c r="A296" s="55">
        <f t="shared" si="3"/>
        <v>44854</v>
      </c>
      <c r="B296" s="35">
        <v>114366</v>
      </c>
      <c r="C296" s="36">
        <v>51026</v>
      </c>
      <c r="D296" s="36">
        <f t="shared" si="2"/>
        <v>165392</v>
      </c>
      <c r="F296" s="240"/>
    </row>
    <row r="297" spans="1:6" ht="14.25" customHeight="1">
      <c r="A297" s="55">
        <f t="shared" si="3"/>
        <v>44855</v>
      </c>
      <c r="B297" s="35">
        <v>121040</v>
      </c>
      <c r="C297" s="36">
        <v>49025</v>
      </c>
      <c r="D297" s="36">
        <f t="shared" si="2"/>
        <v>170065</v>
      </c>
      <c r="F297" s="240"/>
    </row>
    <row r="298" spans="1:6" ht="14.25" customHeight="1">
      <c r="A298" s="65">
        <f t="shared" si="3"/>
        <v>44856</v>
      </c>
      <c r="B298" s="39">
        <v>117379</v>
      </c>
      <c r="C298" s="40">
        <v>35700</v>
      </c>
      <c r="D298" s="40">
        <f t="shared" si="2"/>
        <v>153079</v>
      </c>
      <c r="F298" s="240"/>
    </row>
    <row r="299" spans="1:6" ht="14.25" customHeight="1">
      <c r="A299" s="65">
        <f t="shared" si="3"/>
        <v>44857</v>
      </c>
      <c r="B299" s="39">
        <v>115643</v>
      </c>
      <c r="C299" s="40">
        <v>25924</v>
      </c>
      <c r="D299" s="40">
        <f t="shared" si="2"/>
        <v>141567</v>
      </c>
      <c r="F299" s="240"/>
    </row>
    <row r="300" spans="1:6" ht="14.25" customHeight="1">
      <c r="A300" s="55">
        <f t="shared" si="3"/>
        <v>44858</v>
      </c>
      <c r="B300" s="35">
        <v>112318</v>
      </c>
      <c r="C300" s="36">
        <v>46267</v>
      </c>
      <c r="D300" s="36">
        <f t="shared" si="2"/>
        <v>158585</v>
      </c>
      <c r="F300" s="239">
        <f>SUM(D300:D306)</f>
        <v>1116890</v>
      </c>
    </row>
    <row r="301" spans="1:6" ht="14.25" customHeight="1">
      <c r="A301" s="55">
        <f t="shared" si="3"/>
        <v>44859</v>
      </c>
      <c r="B301" s="35">
        <v>110517</v>
      </c>
      <c r="C301" s="36">
        <v>47217</v>
      </c>
      <c r="D301" s="36">
        <f t="shared" si="2"/>
        <v>157734</v>
      </c>
      <c r="F301" s="240"/>
    </row>
    <row r="302" spans="1:6" ht="14.25" customHeight="1">
      <c r="A302" s="55">
        <f t="shared" si="3"/>
        <v>44860</v>
      </c>
      <c r="B302" s="35">
        <v>117525</v>
      </c>
      <c r="C302" s="36">
        <v>47980</v>
      </c>
      <c r="D302" s="36">
        <f t="shared" si="2"/>
        <v>165505</v>
      </c>
      <c r="F302" s="240"/>
    </row>
    <row r="303" spans="1:6" ht="14.25" customHeight="1">
      <c r="A303" s="55">
        <f t="shared" si="3"/>
        <v>44861</v>
      </c>
      <c r="B303" s="35">
        <v>114507</v>
      </c>
      <c r="C303" s="36">
        <v>47488</v>
      </c>
      <c r="D303" s="36">
        <f t="shared" si="2"/>
        <v>161995</v>
      </c>
      <c r="F303" s="240"/>
    </row>
    <row r="304" spans="1:6" ht="14.25" customHeight="1">
      <c r="A304" s="55">
        <f t="shared" si="3"/>
        <v>44862</v>
      </c>
      <c r="B304" s="35">
        <v>120907</v>
      </c>
      <c r="C304" s="36">
        <v>46360</v>
      </c>
      <c r="D304" s="36">
        <f t="shared" si="2"/>
        <v>167267</v>
      </c>
      <c r="F304" s="240"/>
    </row>
    <row r="305" spans="1:6" ht="14.25" customHeight="1">
      <c r="A305" s="65">
        <f t="shared" si="3"/>
        <v>44863</v>
      </c>
      <c r="B305" s="39">
        <v>122328</v>
      </c>
      <c r="C305" s="40">
        <v>35880</v>
      </c>
      <c r="D305" s="40">
        <f t="shared" si="2"/>
        <v>158208</v>
      </c>
      <c r="F305" s="240"/>
    </row>
    <row r="306" spans="1:6" ht="14.25" customHeight="1">
      <c r="A306" s="65">
        <f t="shared" si="3"/>
        <v>44864</v>
      </c>
      <c r="B306" s="39">
        <v>121926</v>
      </c>
      <c r="C306" s="40">
        <v>25670</v>
      </c>
      <c r="D306" s="40">
        <f t="shared" si="2"/>
        <v>147596</v>
      </c>
      <c r="F306" s="240"/>
    </row>
    <row r="307" spans="1:6" ht="14.25" customHeight="1">
      <c r="A307" s="55">
        <f t="shared" si="3"/>
        <v>44865</v>
      </c>
      <c r="B307" s="35">
        <v>115702</v>
      </c>
      <c r="C307" s="36">
        <v>45633</v>
      </c>
      <c r="D307" s="36">
        <f t="shared" si="2"/>
        <v>161335</v>
      </c>
      <c r="E307" s="9">
        <f>SUM(D277:D307)</f>
        <v>4942975</v>
      </c>
      <c r="F307" s="239">
        <f>SUM(D307:D313)</f>
        <v>1124794</v>
      </c>
    </row>
    <row r="308" spans="1:6" ht="14.25" customHeight="1">
      <c r="A308" s="68">
        <f t="shared" si="3"/>
        <v>44866</v>
      </c>
      <c r="B308" s="21">
        <v>110931</v>
      </c>
      <c r="C308" s="22">
        <v>47212</v>
      </c>
      <c r="D308" s="36">
        <f t="shared" si="2"/>
        <v>158143</v>
      </c>
      <c r="F308" s="240"/>
    </row>
    <row r="309" spans="1:6" ht="14.25" customHeight="1">
      <c r="A309" s="69">
        <f t="shared" si="3"/>
        <v>44867</v>
      </c>
      <c r="B309" s="34">
        <v>115090</v>
      </c>
      <c r="C309" s="50">
        <v>47379</v>
      </c>
      <c r="D309" s="36">
        <f t="shared" si="2"/>
        <v>162469</v>
      </c>
      <c r="F309" s="240"/>
    </row>
    <row r="310" spans="1:6" ht="14.25" customHeight="1">
      <c r="A310" s="55">
        <f t="shared" si="3"/>
        <v>44868</v>
      </c>
      <c r="B310" s="13">
        <v>115360</v>
      </c>
      <c r="C310" s="14">
        <v>47874</v>
      </c>
      <c r="D310" s="36">
        <f t="shared" si="2"/>
        <v>163234</v>
      </c>
      <c r="F310" s="240"/>
    </row>
    <row r="311" spans="1:6" ht="14.25" customHeight="1">
      <c r="A311" s="55">
        <f t="shared" si="3"/>
        <v>44869</v>
      </c>
      <c r="B311" s="35">
        <v>123481</v>
      </c>
      <c r="C311" s="36">
        <v>44999</v>
      </c>
      <c r="D311" s="36">
        <f t="shared" si="2"/>
        <v>168480</v>
      </c>
      <c r="F311" s="240"/>
    </row>
    <row r="312" spans="1:6" ht="14.25" customHeight="1">
      <c r="A312" s="65">
        <f t="shared" si="3"/>
        <v>44870</v>
      </c>
      <c r="B312" s="39">
        <v>124907</v>
      </c>
      <c r="C312" s="40">
        <v>34179</v>
      </c>
      <c r="D312" s="40">
        <f t="shared" si="2"/>
        <v>159086</v>
      </c>
      <c r="F312" s="240"/>
    </row>
    <row r="313" spans="1:6" ht="14.25" customHeight="1">
      <c r="A313" s="65">
        <f t="shared" si="3"/>
        <v>44871</v>
      </c>
      <c r="B313" s="39">
        <v>127281</v>
      </c>
      <c r="C313" s="40">
        <v>24766</v>
      </c>
      <c r="D313" s="40">
        <f t="shared" si="2"/>
        <v>152047</v>
      </c>
      <c r="F313" s="240"/>
    </row>
    <row r="314" spans="1:6" ht="14.25" customHeight="1">
      <c r="A314" s="55">
        <f t="shared" si="3"/>
        <v>44872</v>
      </c>
      <c r="B314" s="35">
        <v>117219</v>
      </c>
      <c r="C314" s="36">
        <v>44730</v>
      </c>
      <c r="D314" s="36">
        <f t="shared" si="2"/>
        <v>161949</v>
      </c>
      <c r="F314" s="239">
        <f>SUM(D314:D320)</f>
        <v>1111486</v>
      </c>
    </row>
    <row r="315" spans="1:6" ht="14.25" customHeight="1">
      <c r="A315" s="55">
        <f t="shared" si="3"/>
        <v>44873</v>
      </c>
      <c r="B315" s="35">
        <v>113865</v>
      </c>
      <c r="C315" s="36">
        <v>47605</v>
      </c>
      <c r="D315" s="36">
        <f t="shared" si="2"/>
        <v>161470</v>
      </c>
      <c r="F315" s="240"/>
    </row>
    <row r="316" spans="1:6" ht="14.25" customHeight="1">
      <c r="A316" s="55">
        <f t="shared" si="3"/>
        <v>44874</v>
      </c>
      <c r="B316" s="35">
        <v>115306</v>
      </c>
      <c r="C316" s="36">
        <v>46874</v>
      </c>
      <c r="D316" s="36">
        <f t="shared" si="2"/>
        <v>162180</v>
      </c>
      <c r="F316" s="240"/>
    </row>
    <row r="317" spans="1:6" ht="14.25" customHeight="1">
      <c r="A317" s="55">
        <f t="shared" si="3"/>
        <v>44875</v>
      </c>
      <c r="B317" s="35">
        <v>116894</v>
      </c>
      <c r="C317" s="36">
        <v>47800</v>
      </c>
      <c r="D317" s="36">
        <f t="shared" si="2"/>
        <v>164694</v>
      </c>
      <c r="F317" s="240"/>
    </row>
    <row r="318" spans="1:6" ht="14.25" customHeight="1">
      <c r="A318" s="55">
        <f t="shared" si="3"/>
        <v>44876</v>
      </c>
      <c r="B318" s="35">
        <v>121768</v>
      </c>
      <c r="C318" s="36">
        <v>44857</v>
      </c>
      <c r="D318" s="36">
        <f t="shared" si="2"/>
        <v>166625</v>
      </c>
      <c r="F318" s="240"/>
    </row>
    <row r="319" spans="1:6" ht="14.25" customHeight="1">
      <c r="A319" s="65">
        <f t="shared" si="3"/>
        <v>44877</v>
      </c>
      <c r="B319" s="39">
        <v>121923</v>
      </c>
      <c r="C319" s="40">
        <v>34843</v>
      </c>
      <c r="D319" s="40">
        <f t="shared" si="2"/>
        <v>156766</v>
      </c>
      <c r="F319" s="240"/>
    </row>
    <row r="320" spans="1:6" ht="14.25" customHeight="1">
      <c r="A320" s="65">
        <f t="shared" si="3"/>
        <v>44878</v>
      </c>
      <c r="B320" s="39">
        <v>113237</v>
      </c>
      <c r="C320" s="40">
        <v>24565</v>
      </c>
      <c r="D320" s="40">
        <f t="shared" si="2"/>
        <v>137802</v>
      </c>
      <c r="F320" s="240"/>
    </row>
    <row r="321" spans="1:6" ht="14.25" customHeight="1">
      <c r="A321" s="55">
        <f t="shared" si="3"/>
        <v>44879</v>
      </c>
      <c r="B321" s="35">
        <v>115487</v>
      </c>
      <c r="C321" s="36">
        <v>50431</v>
      </c>
      <c r="D321" s="36">
        <f t="shared" si="2"/>
        <v>165918</v>
      </c>
      <c r="F321" s="239">
        <f>SUM(D321:D327)</f>
        <v>1135107</v>
      </c>
    </row>
    <row r="322" spans="1:6" ht="14.25" customHeight="1">
      <c r="A322" s="55">
        <f t="shared" si="3"/>
        <v>44880</v>
      </c>
      <c r="B322" s="35">
        <v>118813</v>
      </c>
      <c r="C322" s="36">
        <v>53828</v>
      </c>
      <c r="D322" s="36">
        <f t="shared" si="2"/>
        <v>172641</v>
      </c>
      <c r="F322" s="240"/>
    </row>
    <row r="323" spans="1:6" ht="14.25" customHeight="1">
      <c r="A323" s="55">
        <f t="shared" si="3"/>
        <v>44881</v>
      </c>
      <c r="B323" s="35">
        <v>121503</v>
      </c>
      <c r="C323" s="36">
        <v>50910</v>
      </c>
      <c r="D323" s="36">
        <f t="shared" si="2"/>
        <v>172413</v>
      </c>
      <c r="F323" s="240"/>
    </row>
    <row r="324" spans="1:6" ht="14.25" customHeight="1">
      <c r="A324" s="55">
        <f t="shared" si="3"/>
        <v>44882</v>
      </c>
      <c r="B324" s="35">
        <v>114700</v>
      </c>
      <c r="C324" s="36">
        <v>46205</v>
      </c>
      <c r="D324" s="36">
        <f t="shared" si="2"/>
        <v>160905</v>
      </c>
      <c r="F324" s="240"/>
    </row>
    <row r="325" spans="1:6" ht="14.25" customHeight="1">
      <c r="A325" s="55">
        <f t="shared" si="3"/>
        <v>44883</v>
      </c>
      <c r="B325" s="35">
        <v>121340</v>
      </c>
      <c r="C325" s="36">
        <v>46311</v>
      </c>
      <c r="D325" s="36">
        <f t="shared" si="2"/>
        <v>167651</v>
      </c>
      <c r="F325" s="240"/>
    </row>
    <row r="326" spans="1:6" ht="14.25" customHeight="1">
      <c r="A326" s="65">
        <f t="shared" si="3"/>
        <v>44884</v>
      </c>
      <c r="B326" s="39">
        <v>117031</v>
      </c>
      <c r="C326" s="40">
        <v>35558</v>
      </c>
      <c r="D326" s="40">
        <f t="shared" si="2"/>
        <v>152589</v>
      </c>
      <c r="F326" s="240"/>
    </row>
    <row r="327" spans="1:6" ht="14.25" customHeight="1">
      <c r="A327" s="65">
        <f t="shared" si="3"/>
        <v>44885</v>
      </c>
      <c r="B327" s="39">
        <v>117422</v>
      </c>
      <c r="C327" s="40">
        <v>25568</v>
      </c>
      <c r="D327" s="40">
        <f t="shared" si="2"/>
        <v>142990</v>
      </c>
      <c r="F327" s="240"/>
    </row>
    <row r="328" spans="1:6" ht="14.25" customHeight="1">
      <c r="A328" s="55">
        <f t="shared" si="3"/>
        <v>44886</v>
      </c>
      <c r="B328" s="35">
        <v>115449</v>
      </c>
      <c r="C328" s="36">
        <v>46785</v>
      </c>
      <c r="D328" s="36">
        <f t="shared" si="2"/>
        <v>162234</v>
      </c>
      <c r="F328" s="239">
        <f>SUM(D328:D334)</f>
        <v>1116157</v>
      </c>
    </row>
    <row r="329" spans="1:6" ht="14.25" customHeight="1">
      <c r="A329" s="55">
        <f t="shared" si="3"/>
        <v>44887</v>
      </c>
      <c r="B329" s="35">
        <v>111769</v>
      </c>
      <c r="C329" s="36">
        <v>49481</v>
      </c>
      <c r="D329" s="36">
        <f t="shared" si="2"/>
        <v>161250</v>
      </c>
      <c r="F329" s="240"/>
    </row>
    <row r="330" spans="1:6" ht="14.25" customHeight="1">
      <c r="A330" s="55">
        <f t="shared" si="3"/>
        <v>44888</v>
      </c>
      <c r="B330" s="35">
        <v>111637</v>
      </c>
      <c r="C330" s="36">
        <v>49094</v>
      </c>
      <c r="D330" s="36">
        <f t="shared" si="2"/>
        <v>160731</v>
      </c>
      <c r="F330" s="240"/>
    </row>
    <row r="331" spans="1:6" ht="14.25" customHeight="1">
      <c r="A331" s="55">
        <f t="shared" si="3"/>
        <v>44889</v>
      </c>
      <c r="B331" s="35">
        <v>114057</v>
      </c>
      <c r="C331" s="36">
        <v>52278</v>
      </c>
      <c r="D331" s="36">
        <f t="shared" si="2"/>
        <v>166335</v>
      </c>
      <c r="F331" s="240"/>
    </row>
    <row r="332" spans="1:6" ht="14.25" customHeight="1">
      <c r="A332" s="55">
        <f t="shared" si="3"/>
        <v>44890</v>
      </c>
      <c r="B332" s="35">
        <v>119366</v>
      </c>
      <c r="C332" s="36">
        <v>47580</v>
      </c>
      <c r="D332" s="36">
        <f t="shared" si="2"/>
        <v>166946</v>
      </c>
      <c r="F332" s="240"/>
    </row>
    <row r="333" spans="1:6" ht="14.25" customHeight="1">
      <c r="A333" s="65">
        <f t="shared" si="3"/>
        <v>44891</v>
      </c>
      <c r="B333" s="39">
        <v>118675</v>
      </c>
      <c r="C333" s="40">
        <v>37285</v>
      </c>
      <c r="D333" s="40">
        <f t="shared" si="2"/>
        <v>155960</v>
      </c>
      <c r="F333" s="240"/>
    </row>
    <row r="334" spans="1:6" ht="14.25" customHeight="1">
      <c r="A334" s="65">
        <f t="shared" si="3"/>
        <v>44892</v>
      </c>
      <c r="B334" s="39">
        <v>116510</v>
      </c>
      <c r="C334" s="40">
        <v>26191</v>
      </c>
      <c r="D334" s="40">
        <f t="shared" si="2"/>
        <v>142701</v>
      </c>
      <c r="F334" s="240"/>
    </row>
    <row r="335" spans="1:6" ht="14.25" customHeight="1">
      <c r="A335" s="55">
        <f t="shared" si="3"/>
        <v>44893</v>
      </c>
      <c r="B335" s="35">
        <v>114902</v>
      </c>
      <c r="C335" s="36">
        <v>47076</v>
      </c>
      <c r="D335" s="36">
        <f t="shared" si="2"/>
        <v>161978</v>
      </c>
      <c r="F335" s="239">
        <f>SUM(D335:D341)</f>
        <v>1132875</v>
      </c>
    </row>
    <row r="336" spans="1:6" ht="14.25" customHeight="1">
      <c r="A336" s="55">
        <f t="shared" si="3"/>
        <v>44894</v>
      </c>
      <c r="B336" s="35">
        <v>113103</v>
      </c>
      <c r="C336" s="36">
        <v>49624</v>
      </c>
      <c r="D336" s="36">
        <f t="shared" si="2"/>
        <v>162727</v>
      </c>
      <c r="F336" s="240"/>
    </row>
    <row r="337" spans="1:6" ht="14.25" customHeight="1">
      <c r="A337" s="55">
        <f t="shared" si="3"/>
        <v>44895</v>
      </c>
      <c r="B337" s="35">
        <v>117335</v>
      </c>
      <c r="C337" s="36">
        <v>50062</v>
      </c>
      <c r="D337" s="36">
        <f t="shared" si="2"/>
        <v>167397</v>
      </c>
      <c r="E337" s="9">
        <f>SUM(D308:D337)</f>
        <v>4818311</v>
      </c>
      <c r="F337" s="240"/>
    </row>
    <row r="338" spans="1:6" ht="14.25" customHeight="1">
      <c r="A338" s="68">
        <f t="shared" si="3"/>
        <v>44896</v>
      </c>
      <c r="B338" s="21">
        <v>117039</v>
      </c>
      <c r="C338" s="36">
        <v>48121</v>
      </c>
      <c r="D338" s="36">
        <f t="shared" si="2"/>
        <v>165160</v>
      </c>
      <c r="F338" s="240"/>
    </row>
    <row r="339" spans="1:6" ht="14.25" customHeight="1">
      <c r="A339" s="69">
        <f t="shared" si="3"/>
        <v>44897</v>
      </c>
      <c r="B339" s="34">
        <v>120776</v>
      </c>
      <c r="C339" s="36">
        <v>46966</v>
      </c>
      <c r="D339" s="36">
        <f t="shared" si="2"/>
        <v>167742</v>
      </c>
      <c r="F339" s="240"/>
    </row>
    <row r="340" spans="1:6" ht="14.25" customHeight="1">
      <c r="A340" s="65">
        <f t="shared" si="3"/>
        <v>44898</v>
      </c>
      <c r="B340" s="17">
        <v>124098</v>
      </c>
      <c r="C340" s="40">
        <v>35366</v>
      </c>
      <c r="D340" s="40">
        <f t="shared" si="2"/>
        <v>159464</v>
      </c>
      <c r="F340" s="240"/>
    </row>
    <row r="341" spans="1:6" ht="14.25" customHeight="1">
      <c r="A341" s="65">
        <f t="shared" si="3"/>
        <v>44899</v>
      </c>
      <c r="B341" s="39">
        <v>122819</v>
      </c>
      <c r="C341" s="40">
        <v>25588</v>
      </c>
      <c r="D341" s="40">
        <f t="shared" si="2"/>
        <v>148407</v>
      </c>
      <c r="F341" s="240"/>
    </row>
    <row r="342" spans="1:6" ht="14.25" customHeight="1">
      <c r="A342" s="55">
        <f t="shared" si="3"/>
        <v>44900</v>
      </c>
      <c r="B342" s="35">
        <v>117598</v>
      </c>
      <c r="C342" s="36">
        <v>46231</v>
      </c>
      <c r="D342" s="36">
        <f t="shared" si="2"/>
        <v>163829</v>
      </c>
      <c r="F342" s="239">
        <f>SUM(D342:D348)</f>
        <v>1132114</v>
      </c>
    </row>
    <row r="343" spans="1:6" ht="14.25" customHeight="1">
      <c r="A343" s="55">
        <f t="shared" si="3"/>
        <v>44901</v>
      </c>
      <c r="B343" s="35">
        <v>113238</v>
      </c>
      <c r="C343" s="36">
        <v>49231</v>
      </c>
      <c r="D343" s="36">
        <f t="shared" si="2"/>
        <v>162469</v>
      </c>
      <c r="F343" s="240"/>
    </row>
    <row r="344" spans="1:6" ht="14.25" customHeight="1">
      <c r="A344" s="55">
        <f t="shared" si="3"/>
        <v>44902</v>
      </c>
      <c r="B344" s="35">
        <v>116503</v>
      </c>
      <c r="C344" s="36">
        <v>48327</v>
      </c>
      <c r="D344" s="36">
        <f t="shared" si="2"/>
        <v>164830</v>
      </c>
      <c r="F344" s="240"/>
    </row>
    <row r="345" spans="1:6" ht="14.25" customHeight="1">
      <c r="A345" s="55">
        <f t="shared" si="3"/>
        <v>44903</v>
      </c>
      <c r="B345" s="35">
        <v>116983</v>
      </c>
      <c r="C345" s="36">
        <v>49075</v>
      </c>
      <c r="D345" s="36">
        <f t="shared" si="2"/>
        <v>166058</v>
      </c>
      <c r="F345" s="240"/>
    </row>
    <row r="346" spans="1:6" ht="14.25" customHeight="1">
      <c r="A346" s="55">
        <f t="shared" si="3"/>
        <v>44904</v>
      </c>
      <c r="B346" s="35">
        <v>119601</v>
      </c>
      <c r="C346" s="36">
        <v>46792</v>
      </c>
      <c r="D346" s="36">
        <f t="shared" si="2"/>
        <v>166393</v>
      </c>
      <c r="F346" s="240"/>
    </row>
    <row r="347" spans="1:6" ht="14.25" customHeight="1">
      <c r="A347" s="65">
        <f t="shared" si="3"/>
        <v>44905</v>
      </c>
      <c r="B347" s="39">
        <v>123214</v>
      </c>
      <c r="C347" s="40">
        <v>36980</v>
      </c>
      <c r="D347" s="40">
        <f t="shared" si="2"/>
        <v>160194</v>
      </c>
      <c r="F347" s="240"/>
    </row>
    <row r="348" spans="1:6" ht="14.25" customHeight="1">
      <c r="A348" s="65">
        <f t="shared" si="3"/>
        <v>44906</v>
      </c>
      <c r="B348" s="39">
        <v>121590</v>
      </c>
      <c r="C348" s="40">
        <v>26751</v>
      </c>
      <c r="D348" s="40">
        <f t="shared" si="2"/>
        <v>148341</v>
      </c>
      <c r="F348" s="240"/>
    </row>
    <row r="349" spans="1:6" ht="14.25" customHeight="1">
      <c r="A349" s="55">
        <f t="shared" si="3"/>
        <v>44907</v>
      </c>
      <c r="B349" s="35">
        <v>116063</v>
      </c>
      <c r="C349" s="36">
        <v>47083</v>
      </c>
      <c r="D349" s="36">
        <f t="shared" si="2"/>
        <v>163146</v>
      </c>
      <c r="F349" s="239">
        <f>SUM(D349:D355)</f>
        <v>1169208</v>
      </c>
    </row>
    <row r="350" spans="1:6" ht="14.25" customHeight="1">
      <c r="A350" s="55">
        <f t="shared" si="3"/>
        <v>44908</v>
      </c>
      <c r="B350" s="35">
        <v>116350</v>
      </c>
      <c r="C350" s="36">
        <v>49803</v>
      </c>
      <c r="D350" s="36">
        <f t="shared" si="2"/>
        <v>166153</v>
      </c>
      <c r="F350" s="240"/>
    </row>
    <row r="351" spans="1:6" ht="14.25" customHeight="1">
      <c r="A351" s="55">
        <f t="shared" si="3"/>
        <v>44909</v>
      </c>
      <c r="B351" s="35">
        <v>119286</v>
      </c>
      <c r="C351" s="36">
        <v>50163</v>
      </c>
      <c r="D351" s="36">
        <f t="shared" si="2"/>
        <v>169449</v>
      </c>
      <c r="F351" s="240"/>
    </row>
    <row r="352" spans="1:6" ht="14.25" customHeight="1">
      <c r="A352" s="55">
        <f t="shared" si="3"/>
        <v>44910</v>
      </c>
      <c r="B352" s="35">
        <v>120750</v>
      </c>
      <c r="C352" s="36">
        <v>50226</v>
      </c>
      <c r="D352" s="36">
        <f t="shared" si="2"/>
        <v>170976</v>
      </c>
      <c r="F352" s="240"/>
    </row>
    <row r="353" spans="1:6" ht="14.25" customHeight="1">
      <c r="A353" s="55">
        <f t="shared" si="3"/>
        <v>44911</v>
      </c>
      <c r="B353" s="35">
        <v>124972</v>
      </c>
      <c r="C353" s="36">
        <v>48232</v>
      </c>
      <c r="D353" s="36">
        <f t="shared" si="2"/>
        <v>173204</v>
      </c>
      <c r="F353" s="240"/>
    </row>
    <row r="354" spans="1:6" ht="14.25" customHeight="1">
      <c r="A354" s="65">
        <f t="shared" si="3"/>
        <v>44912</v>
      </c>
      <c r="B354" s="39">
        <v>130121</v>
      </c>
      <c r="C354" s="40">
        <v>38192</v>
      </c>
      <c r="D354" s="40">
        <f t="shared" si="2"/>
        <v>168313</v>
      </c>
      <c r="F354" s="240"/>
    </row>
    <row r="355" spans="1:6" ht="14.25" customHeight="1">
      <c r="A355" s="65">
        <f t="shared" si="3"/>
        <v>44913</v>
      </c>
      <c r="B355" s="39">
        <v>129837</v>
      </c>
      <c r="C355" s="40">
        <v>28130</v>
      </c>
      <c r="D355" s="40">
        <f t="shared" si="2"/>
        <v>157967</v>
      </c>
      <c r="F355" s="240"/>
    </row>
    <row r="356" spans="1:6" ht="14.25" customHeight="1">
      <c r="A356" s="55">
        <f t="shared" si="3"/>
        <v>44914</v>
      </c>
      <c r="B356" s="35">
        <v>123938</v>
      </c>
      <c r="C356" s="36">
        <v>49066</v>
      </c>
      <c r="D356" s="36">
        <f t="shared" si="2"/>
        <v>173004</v>
      </c>
      <c r="F356" s="239">
        <f>SUM(D356:D362)</f>
        <v>1172919</v>
      </c>
    </row>
    <row r="357" spans="1:6" ht="14.25" customHeight="1">
      <c r="A357" s="55">
        <f t="shared" si="3"/>
        <v>44915</v>
      </c>
      <c r="B357" s="35">
        <v>121974</v>
      </c>
      <c r="C357" s="36">
        <v>51510</v>
      </c>
      <c r="D357" s="36">
        <f t="shared" si="2"/>
        <v>173484</v>
      </c>
      <c r="F357" s="240"/>
    </row>
    <row r="358" spans="1:6" ht="14.25" customHeight="1">
      <c r="A358" s="55">
        <f t="shared" si="3"/>
        <v>44916</v>
      </c>
      <c r="B358" s="35">
        <v>124090</v>
      </c>
      <c r="C358" s="36">
        <v>51121</v>
      </c>
      <c r="D358" s="36">
        <f t="shared" si="2"/>
        <v>175211</v>
      </c>
      <c r="F358" s="240"/>
    </row>
    <row r="359" spans="1:6" ht="14.25" customHeight="1">
      <c r="A359" s="55">
        <f t="shared" si="3"/>
        <v>44917</v>
      </c>
      <c r="B359" s="35">
        <v>125947</v>
      </c>
      <c r="C359" s="36">
        <v>45016</v>
      </c>
      <c r="D359" s="36">
        <f t="shared" si="2"/>
        <v>170963</v>
      </c>
      <c r="F359" s="240"/>
    </row>
    <row r="360" spans="1:6" ht="14.25" customHeight="1">
      <c r="A360" s="55">
        <f t="shared" si="3"/>
        <v>44918</v>
      </c>
      <c r="B360" s="35">
        <v>131303</v>
      </c>
      <c r="C360" s="36">
        <v>42071</v>
      </c>
      <c r="D360" s="36">
        <f t="shared" si="2"/>
        <v>173374</v>
      </c>
      <c r="F360" s="240"/>
    </row>
    <row r="361" spans="1:6" ht="14.25" customHeight="1">
      <c r="A361" s="65">
        <f t="shared" si="3"/>
        <v>44919</v>
      </c>
      <c r="B361" s="39">
        <v>129679</v>
      </c>
      <c r="C361" s="40">
        <v>29881</v>
      </c>
      <c r="D361" s="40">
        <f t="shared" si="2"/>
        <v>159560</v>
      </c>
      <c r="F361" s="240"/>
    </row>
    <row r="362" spans="1:6" ht="14.25" customHeight="1">
      <c r="A362" s="65">
        <f t="shared" si="3"/>
        <v>44920</v>
      </c>
      <c r="B362" s="39">
        <v>128411</v>
      </c>
      <c r="C362" s="40">
        <v>18912</v>
      </c>
      <c r="D362" s="40">
        <f t="shared" si="2"/>
        <v>147323</v>
      </c>
      <c r="E362" t="s">
        <v>17</v>
      </c>
      <c r="F362" s="240"/>
    </row>
    <row r="363" spans="1:6" ht="14.25" customHeight="1">
      <c r="A363" s="55">
        <f t="shared" si="3"/>
        <v>44921</v>
      </c>
      <c r="B363" s="35">
        <v>121972</v>
      </c>
      <c r="C363" s="36">
        <v>40901</v>
      </c>
      <c r="D363" s="36">
        <f t="shared" si="2"/>
        <v>162873</v>
      </c>
      <c r="F363" s="239">
        <f>SUM(D363:D369)</f>
        <v>925269</v>
      </c>
    </row>
    <row r="364" spans="1:6" ht="14.25" customHeight="1">
      <c r="A364" s="55">
        <f t="shared" si="3"/>
        <v>44922</v>
      </c>
      <c r="B364" s="35">
        <v>119435</v>
      </c>
      <c r="C364" s="36">
        <v>45810</v>
      </c>
      <c r="D364" s="36">
        <f t="shared" si="2"/>
        <v>165245</v>
      </c>
      <c r="F364" s="240"/>
    </row>
    <row r="365" spans="1:6" ht="14.25" customHeight="1">
      <c r="A365" s="55">
        <f t="shared" si="3"/>
        <v>44923</v>
      </c>
      <c r="B365" s="35">
        <v>116475</v>
      </c>
      <c r="C365" s="36">
        <v>41521</v>
      </c>
      <c r="D365" s="36">
        <f t="shared" si="2"/>
        <v>157996</v>
      </c>
      <c r="F365" s="240"/>
    </row>
    <row r="366" spans="1:6" ht="14.25" customHeight="1">
      <c r="A366" s="55">
        <f t="shared" si="3"/>
        <v>44924</v>
      </c>
      <c r="B366" s="35">
        <v>124655</v>
      </c>
      <c r="C366" s="36">
        <v>38553</v>
      </c>
      <c r="D366" s="36">
        <f t="shared" si="2"/>
        <v>163208</v>
      </c>
      <c r="F366" s="240"/>
    </row>
    <row r="367" spans="1:6" ht="14.25" customHeight="1">
      <c r="A367" s="55">
        <f t="shared" si="3"/>
        <v>44925</v>
      </c>
      <c r="B367" s="35">
        <v>124542</v>
      </c>
      <c r="C367" s="36">
        <v>27620</v>
      </c>
      <c r="D367" s="36">
        <f t="shared" si="2"/>
        <v>152162</v>
      </c>
      <c r="F367" s="240"/>
    </row>
    <row r="368" spans="1:6" ht="14.25" customHeight="1">
      <c r="A368" s="55">
        <f t="shared" si="3"/>
        <v>44926</v>
      </c>
      <c r="B368" s="35">
        <v>112167</v>
      </c>
      <c r="C368" s="36">
        <v>11618</v>
      </c>
      <c r="D368" s="36">
        <f t="shared" si="2"/>
        <v>123785</v>
      </c>
      <c r="E368" s="9">
        <f>SUM(D338:D369)</f>
        <v>5040283</v>
      </c>
      <c r="F368" s="240"/>
    </row>
    <row r="369" spans="1:6" ht="14.25" customHeight="1">
      <c r="A369" s="68"/>
      <c r="B369" s="21"/>
      <c r="C369" s="81"/>
      <c r="D369" s="23"/>
      <c r="F369" s="240"/>
    </row>
    <row r="370" spans="1:6" ht="14.25" customHeight="1">
      <c r="D370" s="9">
        <f>SUM(D3:D369)</f>
        <v>58289742</v>
      </c>
      <c r="E370" s="88">
        <f>SUM(E3:E368)</f>
        <v>58289742</v>
      </c>
      <c r="F370" s="239"/>
    </row>
    <row r="371" spans="1:6" ht="14.25" customHeight="1">
      <c r="D371" t="s">
        <v>5</v>
      </c>
      <c r="E371" s="74"/>
      <c r="F371" s="240"/>
    </row>
    <row r="372" spans="1:6" ht="14.25" customHeight="1">
      <c r="F372" s="240"/>
    </row>
    <row r="373" spans="1:6" ht="14.25" customHeight="1">
      <c r="D373" s="9"/>
      <c r="E373" s="9"/>
      <c r="F373" s="240"/>
    </row>
    <row r="374" spans="1:6" ht="14.25" customHeight="1">
      <c r="F374" s="240"/>
    </row>
    <row r="375" spans="1:6" ht="14.25" customHeight="1">
      <c r="F375" s="240"/>
    </row>
    <row r="376" spans="1:6" ht="14.25" customHeight="1">
      <c r="F376" s="240"/>
    </row>
  </sheetData>
  <mergeCells count="54">
    <mergeCell ref="F61:F68"/>
    <mergeCell ref="F230:F236"/>
    <mergeCell ref="F174:F180"/>
    <mergeCell ref="F181:F187"/>
    <mergeCell ref="F188:F194"/>
    <mergeCell ref="F167:F173"/>
    <mergeCell ref="F195:F201"/>
    <mergeCell ref="F202:F208"/>
    <mergeCell ref="F209:F215"/>
    <mergeCell ref="F216:F222"/>
    <mergeCell ref="F223:F229"/>
    <mergeCell ref="F300:F306"/>
    <mergeCell ref="F244:F250"/>
    <mergeCell ref="F251:F257"/>
    <mergeCell ref="F258:F264"/>
    <mergeCell ref="F237:F243"/>
    <mergeCell ref="F265:F271"/>
    <mergeCell ref="F272:F278"/>
    <mergeCell ref="F279:F285"/>
    <mergeCell ref="F286:F292"/>
    <mergeCell ref="F293:F299"/>
    <mergeCell ref="F370:F376"/>
    <mergeCell ref="F314:F320"/>
    <mergeCell ref="F321:F327"/>
    <mergeCell ref="F328:F334"/>
    <mergeCell ref="F307:F313"/>
    <mergeCell ref="F335:F341"/>
    <mergeCell ref="F342:F348"/>
    <mergeCell ref="F349:F355"/>
    <mergeCell ref="F356:F362"/>
    <mergeCell ref="F363:F369"/>
    <mergeCell ref="F139:F145"/>
    <mergeCell ref="F146:F152"/>
    <mergeCell ref="F153:F159"/>
    <mergeCell ref="F160:F166"/>
    <mergeCell ref="F104:F110"/>
    <mergeCell ref="F111:F117"/>
    <mergeCell ref="F118:F124"/>
    <mergeCell ref="F125:F131"/>
    <mergeCell ref="F132:F138"/>
    <mergeCell ref="B1:D1"/>
    <mergeCell ref="F5:F11"/>
    <mergeCell ref="F12:F18"/>
    <mergeCell ref="F19:F25"/>
    <mergeCell ref="F26:F32"/>
    <mergeCell ref="F47:F53"/>
    <mergeCell ref="F54:F60"/>
    <mergeCell ref="F69:F75"/>
    <mergeCell ref="F76:F82"/>
    <mergeCell ref="F83:F89"/>
    <mergeCell ref="F90:F96"/>
    <mergeCell ref="F97:F103"/>
    <mergeCell ref="F33:F39"/>
    <mergeCell ref="F40:F46"/>
  </mergeCells>
  <conditionalFormatting sqref="A216:A369">
    <cfRule type="containsText" dxfId="14" priority="1" operator="containsText" text="&quot;libur&quot;">
      <formula>NOT(ISERROR(SEARCH(("""libur"""),(A216))))</formula>
    </cfRule>
  </conditionalFormatting>
  <conditionalFormatting sqref="B3:D369">
    <cfRule type="containsText" dxfId="13" priority="2" operator="containsText" text="&quot;libur&quot;">
      <formula>NOT(ISERROR(SEARCH(("""libur"""),(B3))))</formula>
    </cfRule>
  </conditionalFormatting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373"/>
  <sheetViews>
    <sheetView workbookViewId="0"/>
  </sheetViews>
  <sheetFormatPr defaultColWidth="14.40625" defaultRowHeight="15" customHeight="1"/>
  <cols>
    <col min="1" max="1" width="11.40625" customWidth="1"/>
    <col min="2" max="3" width="8.6796875" customWidth="1"/>
    <col min="4" max="5" width="11.54296875" customWidth="1"/>
    <col min="6" max="6" width="10.1328125" customWidth="1"/>
    <col min="7" max="7" width="8.6796875" customWidth="1"/>
    <col min="8" max="8" width="13.86328125" customWidth="1"/>
    <col min="9" max="9" width="8.6796875" customWidth="1"/>
    <col min="10" max="30" width="14.26953125" customWidth="1"/>
  </cols>
  <sheetData>
    <row r="1" spans="1:30" ht="14.25" customHeight="1">
      <c r="B1" s="236" t="s">
        <v>0</v>
      </c>
      <c r="C1" s="237"/>
      <c r="D1" s="238"/>
      <c r="S1" s="76"/>
      <c r="T1" s="76"/>
      <c r="U1" s="76"/>
      <c r="V1" s="76"/>
      <c r="W1" s="76"/>
      <c r="X1" s="76"/>
    </row>
    <row r="2" spans="1:30" ht="14.25" customHeight="1">
      <c r="A2" s="1" t="s">
        <v>1</v>
      </c>
      <c r="B2" s="2" t="s">
        <v>2</v>
      </c>
      <c r="C2" s="3" t="s">
        <v>3</v>
      </c>
      <c r="D2" s="82" t="s">
        <v>4</v>
      </c>
      <c r="S2" s="10"/>
      <c r="T2" s="10"/>
      <c r="U2" s="10"/>
      <c r="V2" s="10"/>
      <c r="W2" s="10"/>
      <c r="X2" s="10"/>
    </row>
    <row r="3" spans="1:30" ht="14.25" customHeight="1">
      <c r="A3" s="44">
        <v>44927</v>
      </c>
      <c r="B3" s="45">
        <v>126326</v>
      </c>
      <c r="C3" s="46">
        <v>9252</v>
      </c>
      <c r="D3" s="40">
        <f t="shared" ref="D3:D61" si="0">SUM(B3:C3)</f>
        <v>135578</v>
      </c>
      <c r="S3" s="10"/>
      <c r="T3" s="10"/>
      <c r="U3" s="10"/>
      <c r="V3" s="10"/>
      <c r="W3" s="10"/>
      <c r="X3" s="10"/>
    </row>
    <row r="4" spans="1:30" ht="14.25" customHeight="1">
      <c r="A4" s="12">
        <f t="shared" ref="A4:A61" si="1">A3+1</f>
        <v>44928</v>
      </c>
      <c r="B4" s="13">
        <v>115673</v>
      </c>
      <c r="C4" s="14">
        <v>31949</v>
      </c>
      <c r="D4" s="36">
        <f t="shared" si="0"/>
        <v>147622</v>
      </c>
      <c r="F4" s="239">
        <f>SUM(D4:D10)</f>
        <v>1107435</v>
      </c>
      <c r="H4" s="89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</row>
    <row r="5" spans="1:30" ht="14.25" customHeight="1">
      <c r="A5" s="12">
        <f t="shared" si="1"/>
        <v>44929</v>
      </c>
      <c r="B5" s="35">
        <v>113921</v>
      </c>
      <c r="C5" s="36">
        <v>42630</v>
      </c>
      <c r="D5" s="36">
        <f t="shared" si="0"/>
        <v>156551</v>
      </c>
      <c r="F5" s="240"/>
      <c r="H5" s="90"/>
    </row>
    <row r="6" spans="1:30" ht="14.25" customHeight="1">
      <c r="A6" s="12">
        <f t="shared" si="1"/>
        <v>44930</v>
      </c>
      <c r="B6" s="35">
        <v>116878</v>
      </c>
      <c r="C6" s="36">
        <v>44483</v>
      </c>
      <c r="D6" s="36">
        <f t="shared" si="0"/>
        <v>161361</v>
      </c>
      <c r="F6" s="240"/>
      <c r="H6" s="90"/>
    </row>
    <row r="7" spans="1:30" ht="14.25" customHeight="1">
      <c r="A7" s="12">
        <f t="shared" si="1"/>
        <v>44931</v>
      </c>
      <c r="B7" s="35">
        <v>119185</v>
      </c>
      <c r="C7" s="36">
        <v>47366</v>
      </c>
      <c r="D7" s="36">
        <f t="shared" si="0"/>
        <v>166551</v>
      </c>
      <c r="F7" s="240"/>
      <c r="H7" s="90"/>
    </row>
    <row r="8" spans="1:30" ht="14.25" customHeight="1">
      <c r="A8" s="12">
        <f t="shared" si="1"/>
        <v>44932</v>
      </c>
      <c r="B8" s="35">
        <v>122922</v>
      </c>
      <c r="C8" s="36">
        <v>44674</v>
      </c>
      <c r="D8" s="36">
        <f t="shared" si="0"/>
        <v>167596</v>
      </c>
      <c r="F8" s="240"/>
      <c r="H8" s="90"/>
    </row>
    <row r="9" spans="1:30" ht="14.25" customHeight="1">
      <c r="A9" s="16">
        <f t="shared" si="1"/>
        <v>44933</v>
      </c>
      <c r="B9" s="39">
        <v>125155</v>
      </c>
      <c r="C9" s="40">
        <v>34322</v>
      </c>
      <c r="D9" s="40">
        <f t="shared" si="0"/>
        <v>159477</v>
      </c>
      <c r="F9" s="240"/>
      <c r="H9" s="90"/>
    </row>
    <row r="10" spans="1:30" ht="14.25" customHeight="1">
      <c r="A10" s="16">
        <f t="shared" si="1"/>
        <v>44934</v>
      </c>
      <c r="B10" s="39">
        <v>124845</v>
      </c>
      <c r="C10" s="40">
        <v>23432</v>
      </c>
      <c r="D10" s="40">
        <f t="shared" si="0"/>
        <v>148277</v>
      </c>
      <c r="F10" s="240"/>
      <c r="H10" s="90"/>
    </row>
    <row r="11" spans="1:30" ht="14.25" customHeight="1">
      <c r="A11" s="12">
        <f t="shared" si="1"/>
        <v>44935</v>
      </c>
      <c r="B11" s="35">
        <v>115622</v>
      </c>
      <c r="C11" s="36">
        <v>46666</v>
      </c>
      <c r="D11" s="36">
        <f t="shared" si="0"/>
        <v>162288</v>
      </c>
      <c r="F11" s="239">
        <f>SUM(D11:D17)</f>
        <v>1108086</v>
      </c>
      <c r="H11" s="90"/>
    </row>
    <row r="12" spans="1:30" ht="14.25" customHeight="1">
      <c r="A12" s="12">
        <f t="shared" si="1"/>
        <v>44936</v>
      </c>
      <c r="B12" s="35">
        <v>112349</v>
      </c>
      <c r="C12" s="36">
        <v>48845</v>
      </c>
      <c r="D12" s="36">
        <f t="shared" si="0"/>
        <v>161194</v>
      </c>
      <c r="F12" s="240"/>
      <c r="H12" s="90"/>
    </row>
    <row r="13" spans="1:30" ht="14.25" customHeight="1">
      <c r="A13" s="12">
        <f t="shared" si="1"/>
        <v>44937</v>
      </c>
      <c r="B13" s="35">
        <v>114827</v>
      </c>
      <c r="C13" s="36">
        <v>49114</v>
      </c>
      <c r="D13" s="36">
        <f t="shared" si="0"/>
        <v>163941</v>
      </c>
      <c r="F13" s="240"/>
      <c r="H13" s="90"/>
    </row>
    <row r="14" spans="1:30" ht="14.25" customHeight="1">
      <c r="A14" s="12">
        <f t="shared" si="1"/>
        <v>44938</v>
      </c>
      <c r="B14" s="35">
        <v>114485</v>
      </c>
      <c r="C14" s="36">
        <v>48368</v>
      </c>
      <c r="D14" s="36">
        <f t="shared" si="0"/>
        <v>162853</v>
      </c>
      <c r="F14" s="240"/>
      <c r="H14" s="90"/>
    </row>
    <row r="15" spans="1:30" ht="14.25" customHeight="1">
      <c r="A15" s="12">
        <f t="shared" si="1"/>
        <v>44939</v>
      </c>
      <c r="B15" s="35">
        <v>116726</v>
      </c>
      <c r="C15" s="36">
        <v>46246</v>
      </c>
      <c r="D15" s="36">
        <f t="shared" si="0"/>
        <v>162972</v>
      </c>
      <c r="F15" s="240"/>
      <c r="H15" s="90"/>
    </row>
    <row r="16" spans="1:30" ht="14.25" customHeight="1">
      <c r="A16" s="16">
        <f t="shared" si="1"/>
        <v>44940</v>
      </c>
      <c r="B16" s="39">
        <v>114493</v>
      </c>
      <c r="C16" s="40">
        <v>35608</v>
      </c>
      <c r="D16" s="40">
        <f t="shared" si="0"/>
        <v>150101</v>
      </c>
      <c r="F16" s="240"/>
      <c r="H16" s="90"/>
    </row>
    <row r="17" spans="1:8" ht="14.25" customHeight="1">
      <c r="A17" s="16">
        <f t="shared" si="1"/>
        <v>44941</v>
      </c>
      <c r="B17" s="39">
        <v>118922</v>
      </c>
      <c r="C17" s="40">
        <v>25815</v>
      </c>
      <c r="D17" s="40">
        <f t="shared" si="0"/>
        <v>144737</v>
      </c>
      <c r="F17" s="240"/>
      <c r="H17" s="90"/>
    </row>
    <row r="18" spans="1:8" ht="14.25" customHeight="1">
      <c r="A18" s="12">
        <f t="shared" si="1"/>
        <v>44942</v>
      </c>
      <c r="B18" s="35">
        <v>112275</v>
      </c>
      <c r="C18" s="36">
        <v>47325</v>
      </c>
      <c r="D18" s="36">
        <f t="shared" si="0"/>
        <v>159600</v>
      </c>
      <c r="F18" s="239">
        <f>SUM(D18:D24)</f>
        <v>1094187</v>
      </c>
      <c r="H18" s="90"/>
    </row>
    <row r="19" spans="1:8" ht="14.25" customHeight="1">
      <c r="A19" s="12">
        <f t="shared" si="1"/>
        <v>44943</v>
      </c>
      <c r="B19" s="35">
        <v>111156</v>
      </c>
      <c r="C19" s="36">
        <v>50081</v>
      </c>
      <c r="D19" s="36">
        <f t="shared" si="0"/>
        <v>161237</v>
      </c>
      <c r="F19" s="240"/>
      <c r="H19" s="90"/>
    </row>
    <row r="20" spans="1:8" ht="14.25" customHeight="1">
      <c r="A20" s="12">
        <f t="shared" si="1"/>
        <v>44944</v>
      </c>
      <c r="B20" s="35">
        <v>110761</v>
      </c>
      <c r="C20" s="36">
        <v>49531</v>
      </c>
      <c r="D20" s="36">
        <f t="shared" si="0"/>
        <v>160292</v>
      </c>
      <c r="F20" s="240"/>
      <c r="H20" s="90"/>
    </row>
    <row r="21" spans="1:8" ht="14.25" customHeight="1">
      <c r="A21" s="12">
        <f t="shared" si="1"/>
        <v>44945</v>
      </c>
      <c r="B21" s="35">
        <v>112596</v>
      </c>
      <c r="C21" s="36">
        <v>49404</v>
      </c>
      <c r="D21" s="36">
        <f t="shared" si="0"/>
        <v>162000</v>
      </c>
      <c r="F21" s="240"/>
      <c r="H21" s="90"/>
    </row>
    <row r="22" spans="1:8" ht="14.25" customHeight="1">
      <c r="A22" s="12">
        <f t="shared" si="1"/>
        <v>44946</v>
      </c>
      <c r="B22" s="35">
        <v>118991</v>
      </c>
      <c r="C22" s="36">
        <v>47246</v>
      </c>
      <c r="D22" s="36">
        <f t="shared" si="0"/>
        <v>166237</v>
      </c>
      <c r="F22" s="240"/>
      <c r="H22" s="90"/>
    </row>
    <row r="23" spans="1:8" ht="14.25" customHeight="1">
      <c r="A23" s="16">
        <f t="shared" si="1"/>
        <v>44947</v>
      </c>
      <c r="B23" s="39">
        <v>114401</v>
      </c>
      <c r="C23" s="40">
        <v>34777</v>
      </c>
      <c r="D23" s="40">
        <f t="shared" si="0"/>
        <v>149178</v>
      </c>
      <c r="F23" s="240"/>
      <c r="H23" s="90"/>
    </row>
    <row r="24" spans="1:8" ht="14.25" customHeight="1">
      <c r="A24" s="16">
        <f t="shared" si="1"/>
        <v>44948</v>
      </c>
      <c r="B24" s="39">
        <v>113079</v>
      </c>
      <c r="C24" s="40">
        <v>22564</v>
      </c>
      <c r="D24" s="40">
        <f t="shared" si="0"/>
        <v>135643</v>
      </c>
      <c r="F24" s="240"/>
      <c r="H24" s="90"/>
    </row>
    <row r="25" spans="1:8" ht="14.25" customHeight="1">
      <c r="A25" s="16">
        <f t="shared" si="1"/>
        <v>44949</v>
      </c>
      <c r="B25" s="39">
        <v>109412</v>
      </c>
      <c r="C25" s="40">
        <v>37223</v>
      </c>
      <c r="D25" s="40">
        <f t="shared" si="0"/>
        <v>146635</v>
      </c>
      <c r="F25" s="239">
        <f>SUM(D25:D31)</f>
        <v>1070334</v>
      </c>
      <c r="H25" s="90"/>
    </row>
    <row r="26" spans="1:8" ht="14.25" customHeight="1">
      <c r="A26" s="12">
        <f t="shared" si="1"/>
        <v>44950</v>
      </c>
      <c r="B26" s="35">
        <v>110314</v>
      </c>
      <c r="C26" s="36">
        <v>47709</v>
      </c>
      <c r="D26" s="36">
        <f t="shared" si="0"/>
        <v>158023</v>
      </c>
      <c r="F26" s="240"/>
      <c r="H26" s="90"/>
    </row>
    <row r="27" spans="1:8" ht="14.25" customHeight="1">
      <c r="A27" s="12">
        <f t="shared" si="1"/>
        <v>44951</v>
      </c>
      <c r="B27" s="35">
        <v>111548</v>
      </c>
      <c r="C27" s="36">
        <v>49461</v>
      </c>
      <c r="D27" s="36">
        <f t="shared" si="0"/>
        <v>161009</v>
      </c>
      <c r="F27" s="240"/>
      <c r="H27" s="90"/>
    </row>
    <row r="28" spans="1:8" ht="14.25" customHeight="1">
      <c r="A28" s="12">
        <f t="shared" si="1"/>
        <v>44952</v>
      </c>
      <c r="B28" s="35">
        <v>111111</v>
      </c>
      <c r="C28" s="36">
        <v>49340</v>
      </c>
      <c r="D28" s="36">
        <f t="shared" si="0"/>
        <v>160451</v>
      </c>
      <c r="F28" s="240"/>
      <c r="H28" s="90"/>
    </row>
    <row r="29" spans="1:8" ht="14.25" customHeight="1">
      <c r="A29" s="12">
        <f t="shared" si="1"/>
        <v>44953</v>
      </c>
      <c r="B29" s="35">
        <v>115010</v>
      </c>
      <c r="C29" s="36">
        <v>45209</v>
      </c>
      <c r="D29" s="36">
        <f t="shared" si="0"/>
        <v>160219</v>
      </c>
      <c r="F29" s="240"/>
      <c r="H29" s="90"/>
    </row>
    <row r="30" spans="1:8" ht="14.25" customHeight="1">
      <c r="A30" s="16">
        <f t="shared" si="1"/>
        <v>44954</v>
      </c>
      <c r="B30" s="39">
        <v>114734</v>
      </c>
      <c r="C30" s="40">
        <v>32985</v>
      </c>
      <c r="D30" s="40">
        <f t="shared" si="0"/>
        <v>147719</v>
      </c>
      <c r="F30" s="240"/>
      <c r="H30" s="90"/>
    </row>
    <row r="31" spans="1:8" ht="14.25" customHeight="1">
      <c r="A31" s="16">
        <f t="shared" si="1"/>
        <v>44955</v>
      </c>
      <c r="B31" s="39">
        <v>111842</v>
      </c>
      <c r="C31" s="40">
        <v>24436</v>
      </c>
      <c r="D31" s="40">
        <f t="shared" si="0"/>
        <v>136278</v>
      </c>
      <c r="F31" s="240"/>
      <c r="H31" s="90"/>
    </row>
    <row r="32" spans="1:8" ht="14.25" customHeight="1">
      <c r="A32" s="12">
        <f t="shared" si="1"/>
        <v>44956</v>
      </c>
      <c r="B32" s="35">
        <v>111408</v>
      </c>
      <c r="C32" s="36">
        <v>46311</v>
      </c>
      <c r="D32" s="36">
        <f t="shared" si="0"/>
        <v>157719</v>
      </c>
      <c r="F32" s="239">
        <f>SUM(D32:D38)</f>
        <v>1107089</v>
      </c>
      <c r="H32" s="90"/>
    </row>
    <row r="33" spans="1:8" ht="14.25" customHeight="1">
      <c r="A33" s="20">
        <f t="shared" si="1"/>
        <v>44957</v>
      </c>
      <c r="B33" s="21">
        <v>110153</v>
      </c>
      <c r="C33" s="22">
        <v>48699</v>
      </c>
      <c r="D33" s="36">
        <f t="shared" si="0"/>
        <v>158852</v>
      </c>
      <c r="E33" s="9">
        <f>SUM(D3:D33)</f>
        <v>4832191</v>
      </c>
      <c r="F33" s="240"/>
      <c r="H33" s="90"/>
    </row>
    <row r="34" spans="1:8" ht="14.25" customHeight="1">
      <c r="A34" s="24">
        <f t="shared" si="1"/>
        <v>44958</v>
      </c>
      <c r="B34" s="34">
        <v>113608</v>
      </c>
      <c r="C34" s="50">
        <v>47506</v>
      </c>
      <c r="D34" s="36">
        <f t="shared" si="0"/>
        <v>161114</v>
      </c>
      <c r="E34" t="s">
        <v>7</v>
      </c>
      <c r="F34" s="240"/>
    </row>
    <row r="35" spans="1:8" ht="14.25" customHeight="1">
      <c r="A35" s="12">
        <f t="shared" si="1"/>
        <v>44959</v>
      </c>
      <c r="B35" s="13">
        <v>112038</v>
      </c>
      <c r="C35" s="14">
        <v>47051</v>
      </c>
      <c r="D35" s="36">
        <f t="shared" si="0"/>
        <v>159089</v>
      </c>
      <c r="F35" s="240"/>
    </row>
    <row r="36" spans="1:8" ht="14.25" customHeight="1">
      <c r="A36" s="12">
        <f t="shared" si="1"/>
        <v>44960</v>
      </c>
      <c r="B36" s="35">
        <v>119750</v>
      </c>
      <c r="C36" s="36">
        <v>44806</v>
      </c>
      <c r="D36" s="36">
        <f t="shared" si="0"/>
        <v>164556</v>
      </c>
      <c r="F36" s="240"/>
    </row>
    <row r="37" spans="1:8" ht="14.25" customHeight="1">
      <c r="A37" s="16">
        <f t="shared" si="1"/>
        <v>44961</v>
      </c>
      <c r="B37" s="39">
        <v>120175</v>
      </c>
      <c r="C37" s="40">
        <v>35617</v>
      </c>
      <c r="D37" s="40">
        <f t="shared" si="0"/>
        <v>155792</v>
      </c>
      <c r="F37" s="240"/>
    </row>
    <row r="38" spans="1:8" ht="14.25" customHeight="1">
      <c r="A38" s="16">
        <f t="shared" si="1"/>
        <v>44962</v>
      </c>
      <c r="B38" s="39">
        <v>124190</v>
      </c>
      <c r="C38" s="40">
        <v>25777</v>
      </c>
      <c r="D38" s="40">
        <f t="shared" si="0"/>
        <v>149967</v>
      </c>
      <c r="F38" s="240"/>
    </row>
    <row r="39" spans="1:8" ht="14.25" customHeight="1">
      <c r="A39" s="12">
        <f t="shared" si="1"/>
        <v>44963</v>
      </c>
      <c r="B39" s="35">
        <v>114417</v>
      </c>
      <c r="C39" s="36">
        <v>46780</v>
      </c>
      <c r="D39" s="36">
        <f t="shared" si="0"/>
        <v>161197</v>
      </c>
      <c r="F39" s="239">
        <f>SUM(D39:D45)</f>
        <v>1109213</v>
      </c>
    </row>
    <row r="40" spans="1:8" ht="14.25" customHeight="1">
      <c r="A40" s="12">
        <f t="shared" si="1"/>
        <v>44964</v>
      </c>
      <c r="B40" s="35">
        <v>111214</v>
      </c>
      <c r="C40" s="36">
        <v>48687</v>
      </c>
      <c r="D40" s="36">
        <f t="shared" si="0"/>
        <v>159901</v>
      </c>
      <c r="F40" s="240"/>
    </row>
    <row r="41" spans="1:8" ht="14.25" customHeight="1">
      <c r="A41" s="12">
        <f t="shared" si="1"/>
        <v>44965</v>
      </c>
      <c r="B41" s="35">
        <v>116807</v>
      </c>
      <c r="C41" s="36">
        <v>49798</v>
      </c>
      <c r="D41" s="36">
        <f t="shared" si="0"/>
        <v>166605</v>
      </c>
      <c r="F41" s="240"/>
    </row>
    <row r="42" spans="1:8" ht="14.25" customHeight="1">
      <c r="A42" s="12">
        <f t="shared" si="1"/>
        <v>44966</v>
      </c>
      <c r="B42" s="35">
        <v>115210</v>
      </c>
      <c r="C42" s="36">
        <v>48326</v>
      </c>
      <c r="D42" s="36">
        <f t="shared" si="0"/>
        <v>163536</v>
      </c>
      <c r="F42" s="240"/>
    </row>
    <row r="43" spans="1:8" ht="14.25" customHeight="1">
      <c r="A43" s="12">
        <f t="shared" si="1"/>
        <v>44967</v>
      </c>
      <c r="B43" s="35">
        <v>119543</v>
      </c>
      <c r="C43" s="36">
        <v>47409</v>
      </c>
      <c r="D43" s="36">
        <f t="shared" si="0"/>
        <v>166952</v>
      </c>
      <c r="F43" s="240"/>
    </row>
    <row r="44" spans="1:8" ht="14.25" customHeight="1">
      <c r="A44" s="16">
        <f t="shared" si="1"/>
        <v>44968</v>
      </c>
      <c r="B44" s="39">
        <v>117463</v>
      </c>
      <c r="C44" s="40">
        <v>33971</v>
      </c>
      <c r="D44" s="40">
        <f t="shared" si="0"/>
        <v>151434</v>
      </c>
      <c r="F44" s="240"/>
    </row>
    <row r="45" spans="1:8" ht="14.25" customHeight="1">
      <c r="A45" s="16">
        <f t="shared" si="1"/>
        <v>44969</v>
      </c>
      <c r="B45" s="39">
        <v>116139</v>
      </c>
      <c r="C45" s="40">
        <v>23449</v>
      </c>
      <c r="D45" s="40">
        <f t="shared" si="0"/>
        <v>139588</v>
      </c>
      <c r="F45" s="240"/>
    </row>
    <row r="46" spans="1:8" ht="14.25" customHeight="1">
      <c r="A46" s="12">
        <f t="shared" si="1"/>
        <v>44970</v>
      </c>
      <c r="B46" s="35">
        <v>112967</v>
      </c>
      <c r="C46" s="36">
        <v>46352</v>
      </c>
      <c r="D46" s="36">
        <f t="shared" si="0"/>
        <v>159319</v>
      </c>
      <c r="F46" s="239">
        <f>SUM(D46:D52)</f>
        <v>1093502</v>
      </c>
    </row>
    <row r="47" spans="1:8" ht="14.25" customHeight="1">
      <c r="A47" s="12">
        <f t="shared" si="1"/>
        <v>44971</v>
      </c>
      <c r="B47" s="35">
        <v>112103</v>
      </c>
      <c r="C47" s="36">
        <v>47949</v>
      </c>
      <c r="D47" s="36">
        <f t="shared" si="0"/>
        <v>160052</v>
      </c>
      <c r="F47" s="240"/>
    </row>
    <row r="48" spans="1:8" ht="14.25" customHeight="1">
      <c r="A48" s="12">
        <f t="shared" si="1"/>
        <v>44972</v>
      </c>
      <c r="B48" s="35">
        <v>112442</v>
      </c>
      <c r="C48" s="36">
        <v>48655</v>
      </c>
      <c r="D48" s="36">
        <f t="shared" si="0"/>
        <v>161097</v>
      </c>
      <c r="F48" s="240"/>
    </row>
    <row r="49" spans="1:6" ht="14.25" customHeight="1">
      <c r="A49" s="12">
        <f t="shared" si="1"/>
        <v>44973</v>
      </c>
      <c r="B49" s="35">
        <v>113078</v>
      </c>
      <c r="C49" s="36">
        <v>47820</v>
      </c>
      <c r="D49" s="36">
        <f t="shared" si="0"/>
        <v>160898</v>
      </c>
      <c r="F49" s="240"/>
    </row>
    <row r="50" spans="1:6" ht="14.25" customHeight="1">
      <c r="A50" s="12">
        <f t="shared" si="1"/>
        <v>44974</v>
      </c>
      <c r="B50" s="35">
        <v>126446</v>
      </c>
      <c r="C50" s="36">
        <v>45807</v>
      </c>
      <c r="D50" s="36">
        <f t="shared" si="0"/>
        <v>172253</v>
      </c>
      <c r="F50" s="240"/>
    </row>
    <row r="51" spans="1:6" ht="14.25" customHeight="1">
      <c r="A51" s="16">
        <f t="shared" si="1"/>
        <v>44975</v>
      </c>
      <c r="B51" s="39">
        <v>112783</v>
      </c>
      <c r="C51" s="40">
        <v>25920</v>
      </c>
      <c r="D51" s="40">
        <f t="shared" si="0"/>
        <v>138703</v>
      </c>
      <c r="F51" s="240"/>
    </row>
    <row r="52" spans="1:6" ht="14.25" customHeight="1">
      <c r="A52" s="16">
        <f t="shared" si="1"/>
        <v>44976</v>
      </c>
      <c r="B52" s="39">
        <v>116874</v>
      </c>
      <c r="C52" s="40">
        <v>24306</v>
      </c>
      <c r="D52" s="40">
        <f t="shared" si="0"/>
        <v>141180</v>
      </c>
      <c r="F52" s="240"/>
    </row>
    <row r="53" spans="1:6" ht="14.25" customHeight="1">
      <c r="A53" s="12">
        <f t="shared" si="1"/>
        <v>44977</v>
      </c>
      <c r="B53" s="35">
        <v>114100</v>
      </c>
      <c r="C53" s="36">
        <v>47314</v>
      </c>
      <c r="D53" s="36">
        <f t="shared" si="0"/>
        <v>161414</v>
      </c>
      <c r="F53" s="239">
        <f>SUM(D53:D59)</f>
        <v>1091501</v>
      </c>
    </row>
    <row r="54" spans="1:6" ht="14.25" customHeight="1">
      <c r="A54" s="12">
        <f t="shared" si="1"/>
        <v>44978</v>
      </c>
      <c r="B54" s="35">
        <v>111079</v>
      </c>
      <c r="C54" s="36">
        <v>47817</v>
      </c>
      <c r="D54" s="36">
        <f t="shared" si="0"/>
        <v>158896</v>
      </c>
      <c r="F54" s="240"/>
    </row>
    <row r="55" spans="1:6" ht="14.25" customHeight="1">
      <c r="A55" s="12">
        <f t="shared" si="1"/>
        <v>44979</v>
      </c>
      <c r="B55" s="35">
        <v>112505</v>
      </c>
      <c r="C55" s="36">
        <v>48334</v>
      </c>
      <c r="D55" s="36">
        <f t="shared" si="0"/>
        <v>160839</v>
      </c>
      <c r="F55" s="240"/>
    </row>
    <row r="56" spans="1:6" ht="14.25" customHeight="1">
      <c r="A56" s="12">
        <f t="shared" si="1"/>
        <v>44980</v>
      </c>
      <c r="B56" s="35">
        <v>112990</v>
      </c>
      <c r="C56" s="36">
        <v>47106</v>
      </c>
      <c r="D56" s="36">
        <f t="shared" si="0"/>
        <v>160096</v>
      </c>
      <c r="F56" s="240"/>
    </row>
    <row r="57" spans="1:6" ht="14.25" customHeight="1">
      <c r="A57" s="12">
        <f t="shared" si="1"/>
        <v>44981</v>
      </c>
      <c r="B57" s="35">
        <v>117332</v>
      </c>
      <c r="C57" s="36">
        <v>44302</v>
      </c>
      <c r="D57" s="36">
        <f t="shared" si="0"/>
        <v>161634</v>
      </c>
      <c r="F57" s="240"/>
    </row>
    <row r="58" spans="1:6" ht="14.25" customHeight="1">
      <c r="A58" s="16">
        <f t="shared" si="1"/>
        <v>44982</v>
      </c>
      <c r="B58" s="39">
        <v>117318</v>
      </c>
      <c r="C58" s="40">
        <v>33773</v>
      </c>
      <c r="D58" s="40">
        <f t="shared" si="0"/>
        <v>151091</v>
      </c>
      <c r="F58" s="240"/>
    </row>
    <row r="59" spans="1:6" ht="14.25" customHeight="1">
      <c r="A59" s="16">
        <f t="shared" si="1"/>
        <v>44983</v>
      </c>
      <c r="B59" s="39">
        <v>114913</v>
      </c>
      <c r="C59" s="40">
        <v>22618</v>
      </c>
      <c r="D59" s="40">
        <f t="shared" si="0"/>
        <v>137531</v>
      </c>
      <c r="F59" s="240"/>
    </row>
    <row r="60" spans="1:6" ht="14.25" customHeight="1">
      <c r="A60" s="12">
        <f t="shared" si="1"/>
        <v>44984</v>
      </c>
      <c r="B60" s="35">
        <v>113274</v>
      </c>
      <c r="C60" s="36">
        <v>44599</v>
      </c>
      <c r="D60" s="36">
        <f t="shared" si="0"/>
        <v>157873</v>
      </c>
      <c r="F60" s="239">
        <f>SUM(D60:D67)</f>
        <v>1107565</v>
      </c>
    </row>
    <row r="61" spans="1:6" ht="14.25" customHeight="1">
      <c r="A61" s="55">
        <f t="shared" si="1"/>
        <v>44985</v>
      </c>
      <c r="B61" s="56">
        <v>112990</v>
      </c>
      <c r="C61" s="36">
        <v>46439</v>
      </c>
      <c r="D61" s="36">
        <f t="shared" si="0"/>
        <v>159429</v>
      </c>
      <c r="F61" s="240"/>
    </row>
    <row r="62" spans="1:6" ht="14.25" customHeight="1">
      <c r="A62" s="85"/>
      <c r="B62" s="86"/>
      <c r="C62" s="87"/>
      <c r="D62" s="36"/>
      <c r="E62" s="9">
        <f>SUM(D34:D61)</f>
        <v>4402036</v>
      </c>
      <c r="F62" s="240"/>
    </row>
    <row r="63" spans="1:6" ht="14.25" customHeight="1">
      <c r="A63" s="61">
        <f>A61+1</f>
        <v>44986</v>
      </c>
      <c r="B63" s="63">
        <v>111662</v>
      </c>
      <c r="C63" s="22">
        <v>43760</v>
      </c>
      <c r="D63" s="36">
        <f t="shared" ref="D63:D368" si="2">SUM(B63:C63)</f>
        <v>155422</v>
      </c>
      <c r="F63" s="240"/>
    </row>
    <row r="64" spans="1:6" ht="14.25" customHeight="1">
      <c r="A64" s="62">
        <f t="shared" ref="A64:A368" si="3">A63+1</f>
        <v>44987</v>
      </c>
      <c r="B64" s="34">
        <v>115543</v>
      </c>
      <c r="C64" s="50">
        <v>43352</v>
      </c>
      <c r="D64" s="36">
        <f t="shared" si="2"/>
        <v>158895</v>
      </c>
      <c r="F64" s="240"/>
    </row>
    <row r="65" spans="1:6" ht="14.25" customHeight="1">
      <c r="A65" s="12">
        <f t="shared" si="3"/>
        <v>44988</v>
      </c>
      <c r="B65" s="13">
        <v>120980</v>
      </c>
      <c r="C65" s="14">
        <v>44256</v>
      </c>
      <c r="D65" s="36">
        <f t="shared" si="2"/>
        <v>165236</v>
      </c>
      <c r="F65" s="240"/>
    </row>
    <row r="66" spans="1:6" ht="14.25" customHeight="1">
      <c r="A66" s="16">
        <f t="shared" si="3"/>
        <v>44989</v>
      </c>
      <c r="B66" s="39">
        <v>124106</v>
      </c>
      <c r="C66" s="40">
        <v>34171</v>
      </c>
      <c r="D66" s="40">
        <f t="shared" si="2"/>
        <v>158277</v>
      </c>
      <c r="F66" s="240"/>
    </row>
    <row r="67" spans="1:6" ht="14.25" customHeight="1">
      <c r="A67" s="16">
        <f t="shared" si="3"/>
        <v>44990</v>
      </c>
      <c r="B67" s="39">
        <v>128501</v>
      </c>
      <c r="C67" s="40">
        <v>23932</v>
      </c>
      <c r="D67" s="40">
        <f t="shared" si="2"/>
        <v>152433</v>
      </c>
      <c r="F67" s="240"/>
    </row>
    <row r="68" spans="1:6" ht="14.25" customHeight="1">
      <c r="A68" s="12">
        <f t="shared" si="3"/>
        <v>44991</v>
      </c>
      <c r="B68" s="35">
        <v>115322</v>
      </c>
      <c r="C68" s="36">
        <v>45509</v>
      </c>
      <c r="D68" s="36">
        <f t="shared" si="2"/>
        <v>160831</v>
      </c>
      <c r="F68" s="239">
        <f>SUM(D68:D74)</f>
        <v>1130004</v>
      </c>
    </row>
    <row r="69" spans="1:6" ht="14.25" customHeight="1">
      <c r="A69" s="12">
        <f t="shared" si="3"/>
        <v>44992</v>
      </c>
      <c r="B69" s="35">
        <v>111439</v>
      </c>
      <c r="C69" s="36">
        <v>47679</v>
      </c>
      <c r="D69" s="36">
        <f t="shared" si="2"/>
        <v>159118</v>
      </c>
      <c r="F69" s="240"/>
    </row>
    <row r="70" spans="1:6" ht="14.25" customHeight="1">
      <c r="A70" s="12">
        <f t="shared" si="3"/>
        <v>44993</v>
      </c>
      <c r="B70" s="35">
        <v>113663</v>
      </c>
      <c r="C70" s="36">
        <v>48477</v>
      </c>
      <c r="D70" s="36">
        <f t="shared" si="2"/>
        <v>162140</v>
      </c>
      <c r="F70" s="240"/>
    </row>
    <row r="71" spans="1:6" ht="14.25" customHeight="1">
      <c r="A71" s="12">
        <f t="shared" si="3"/>
        <v>44994</v>
      </c>
      <c r="B71" s="35">
        <v>117346</v>
      </c>
      <c r="C71" s="36">
        <v>47474</v>
      </c>
      <c r="D71" s="36">
        <f t="shared" si="2"/>
        <v>164820</v>
      </c>
      <c r="F71" s="240"/>
    </row>
    <row r="72" spans="1:6" ht="14.25" customHeight="1">
      <c r="A72" s="12">
        <f t="shared" si="3"/>
        <v>44995</v>
      </c>
      <c r="B72" s="35">
        <v>121812</v>
      </c>
      <c r="C72" s="36">
        <v>46650</v>
      </c>
      <c r="D72" s="36">
        <f t="shared" si="2"/>
        <v>168462</v>
      </c>
      <c r="F72" s="240"/>
    </row>
    <row r="73" spans="1:6" ht="14.25" customHeight="1">
      <c r="A73" s="16">
        <f t="shared" si="3"/>
        <v>44996</v>
      </c>
      <c r="B73" s="39">
        <v>124812</v>
      </c>
      <c r="C73" s="40">
        <v>34734</v>
      </c>
      <c r="D73" s="40">
        <f t="shared" si="2"/>
        <v>159546</v>
      </c>
      <c r="F73" s="240"/>
    </row>
    <row r="74" spans="1:6" ht="14.25" customHeight="1">
      <c r="A74" s="16">
        <f t="shared" si="3"/>
        <v>44997</v>
      </c>
      <c r="B74" s="39">
        <v>130664</v>
      </c>
      <c r="C74" s="40">
        <v>24423</v>
      </c>
      <c r="D74" s="40">
        <f t="shared" si="2"/>
        <v>155087</v>
      </c>
      <c r="F74" s="240"/>
    </row>
    <row r="75" spans="1:6" ht="14.25" customHeight="1">
      <c r="A75" s="12">
        <f t="shared" si="3"/>
        <v>44998</v>
      </c>
      <c r="B75" s="35">
        <v>116181</v>
      </c>
      <c r="C75" s="36">
        <v>46868</v>
      </c>
      <c r="D75" s="36">
        <f t="shared" si="2"/>
        <v>163049</v>
      </c>
      <c r="F75" s="239">
        <f>SUM(D75:D81)</f>
        <v>1159768</v>
      </c>
    </row>
    <row r="76" spans="1:6" ht="14.25" customHeight="1">
      <c r="A76" s="12">
        <f t="shared" si="3"/>
        <v>44999</v>
      </c>
      <c r="B76" s="35">
        <v>111742</v>
      </c>
      <c r="C76" s="36">
        <v>46909</v>
      </c>
      <c r="D76" s="36">
        <f t="shared" si="2"/>
        <v>158651</v>
      </c>
      <c r="F76" s="240"/>
    </row>
    <row r="77" spans="1:6" ht="14.25" customHeight="1">
      <c r="A77" s="12">
        <f t="shared" si="3"/>
        <v>45000</v>
      </c>
      <c r="B77" s="35">
        <v>118448</v>
      </c>
      <c r="C77" s="36">
        <v>47857</v>
      </c>
      <c r="D77" s="36">
        <f t="shared" si="2"/>
        <v>166305</v>
      </c>
      <c r="F77" s="240"/>
    </row>
    <row r="78" spans="1:6" ht="14.25" customHeight="1">
      <c r="A78" s="12">
        <f t="shared" si="3"/>
        <v>45001</v>
      </c>
      <c r="B78" s="35">
        <v>118866</v>
      </c>
      <c r="C78" s="36">
        <v>48175</v>
      </c>
      <c r="D78" s="36">
        <f t="shared" si="2"/>
        <v>167041</v>
      </c>
      <c r="F78" s="240"/>
    </row>
    <row r="79" spans="1:6" ht="14.25" customHeight="1">
      <c r="A79" s="12">
        <f t="shared" si="3"/>
        <v>45002</v>
      </c>
      <c r="B79" s="35">
        <v>124943</v>
      </c>
      <c r="C79" s="36">
        <v>47493</v>
      </c>
      <c r="D79" s="36">
        <f t="shared" si="2"/>
        <v>172436</v>
      </c>
      <c r="F79" s="240"/>
    </row>
    <row r="80" spans="1:6" ht="14.25" customHeight="1">
      <c r="A80" s="16">
        <f t="shared" si="3"/>
        <v>45003</v>
      </c>
      <c r="B80" s="39">
        <v>131196</v>
      </c>
      <c r="C80" s="40">
        <v>36476</v>
      </c>
      <c r="D80" s="40">
        <f t="shared" si="2"/>
        <v>167672</v>
      </c>
      <c r="F80" s="240"/>
    </row>
    <row r="81" spans="1:6" ht="14.25" customHeight="1">
      <c r="A81" s="16">
        <f t="shared" si="3"/>
        <v>45004</v>
      </c>
      <c r="B81" s="39">
        <v>138135</v>
      </c>
      <c r="C81" s="40">
        <v>26479</v>
      </c>
      <c r="D81" s="40">
        <f t="shared" si="2"/>
        <v>164614</v>
      </c>
      <c r="F81" s="240"/>
    </row>
    <row r="82" spans="1:6" ht="14.25" customHeight="1">
      <c r="A82" s="12">
        <f t="shared" si="3"/>
        <v>45005</v>
      </c>
      <c r="B82" s="35">
        <v>127022</v>
      </c>
      <c r="C82" s="36">
        <v>48388</v>
      </c>
      <c r="D82" s="36">
        <f t="shared" si="2"/>
        <v>175410</v>
      </c>
      <c r="F82" s="239">
        <f>SUM(D82:D88)</f>
        <v>986498</v>
      </c>
    </row>
    <row r="83" spans="1:6" ht="14.25" customHeight="1">
      <c r="A83" s="12">
        <f t="shared" si="3"/>
        <v>45006</v>
      </c>
      <c r="B83" s="35">
        <v>133979</v>
      </c>
      <c r="C83" s="36">
        <v>48204</v>
      </c>
      <c r="D83" s="36">
        <f t="shared" si="2"/>
        <v>182183</v>
      </c>
      <c r="F83" s="240"/>
    </row>
    <row r="84" spans="1:6" ht="14.25" customHeight="1">
      <c r="A84" s="16">
        <f t="shared" si="3"/>
        <v>45007</v>
      </c>
      <c r="B84" s="39">
        <v>98058</v>
      </c>
      <c r="C84" s="40">
        <v>28060</v>
      </c>
      <c r="D84" s="40">
        <f t="shared" si="2"/>
        <v>126118</v>
      </c>
      <c r="F84" s="240"/>
    </row>
    <row r="85" spans="1:6" ht="14.25" customHeight="1">
      <c r="A85" s="16">
        <f t="shared" si="3"/>
        <v>45008</v>
      </c>
      <c r="B85" s="39">
        <v>81152</v>
      </c>
      <c r="C85" s="40">
        <v>37210</v>
      </c>
      <c r="D85" s="40">
        <f t="shared" si="2"/>
        <v>118362</v>
      </c>
      <c r="F85" s="240"/>
    </row>
    <row r="86" spans="1:6" ht="14.25" customHeight="1">
      <c r="A86" s="12">
        <f t="shared" si="3"/>
        <v>45009</v>
      </c>
      <c r="B86" s="35">
        <v>99656</v>
      </c>
      <c r="C86" s="36">
        <v>45850</v>
      </c>
      <c r="D86" s="36">
        <f t="shared" si="2"/>
        <v>145506</v>
      </c>
      <c r="F86" s="240"/>
    </row>
    <row r="87" spans="1:6" ht="14.25" customHeight="1">
      <c r="A87" s="16">
        <f t="shared" si="3"/>
        <v>45010</v>
      </c>
      <c r="B87" s="39">
        <v>88932</v>
      </c>
      <c r="C87" s="40">
        <v>37203</v>
      </c>
      <c r="D87" s="40">
        <f t="shared" si="2"/>
        <v>126135</v>
      </c>
      <c r="F87" s="240"/>
    </row>
    <row r="88" spans="1:6" ht="14.25" customHeight="1">
      <c r="A88" s="16">
        <f t="shared" si="3"/>
        <v>45011</v>
      </c>
      <c r="B88" s="39">
        <v>86814</v>
      </c>
      <c r="C88" s="40">
        <v>25970</v>
      </c>
      <c r="D88" s="40">
        <f t="shared" si="2"/>
        <v>112784</v>
      </c>
      <c r="F88" s="240"/>
    </row>
    <row r="89" spans="1:6" ht="14.25" customHeight="1">
      <c r="A89" s="12">
        <f t="shared" si="3"/>
        <v>45012</v>
      </c>
      <c r="B89" s="35">
        <v>106011</v>
      </c>
      <c r="C89" s="36">
        <v>48029</v>
      </c>
      <c r="D89" s="36">
        <f t="shared" si="2"/>
        <v>154040</v>
      </c>
      <c r="F89" s="239">
        <f>SUM(D89:D95)</f>
        <v>1020650</v>
      </c>
    </row>
    <row r="90" spans="1:6" ht="14.25" customHeight="1">
      <c r="A90" s="12">
        <f t="shared" si="3"/>
        <v>45013</v>
      </c>
      <c r="B90" s="35">
        <v>102896</v>
      </c>
      <c r="C90" s="36">
        <v>50092</v>
      </c>
      <c r="D90" s="36">
        <f t="shared" si="2"/>
        <v>152988</v>
      </c>
      <c r="F90" s="240"/>
    </row>
    <row r="91" spans="1:6" ht="14.25" customHeight="1">
      <c r="A91" s="12">
        <f t="shared" si="3"/>
        <v>45014</v>
      </c>
      <c r="B91" s="35">
        <v>104697</v>
      </c>
      <c r="C91" s="36">
        <v>48412</v>
      </c>
      <c r="D91" s="36">
        <f t="shared" si="2"/>
        <v>153109</v>
      </c>
      <c r="F91" s="240"/>
    </row>
    <row r="92" spans="1:6" ht="14.25" customHeight="1">
      <c r="A92" s="12">
        <f t="shared" si="3"/>
        <v>45015</v>
      </c>
      <c r="B92" s="35">
        <v>103890</v>
      </c>
      <c r="C92" s="36">
        <v>48468</v>
      </c>
      <c r="D92" s="36">
        <f t="shared" si="2"/>
        <v>152358</v>
      </c>
      <c r="F92" s="240"/>
    </row>
    <row r="93" spans="1:6" ht="14.25" customHeight="1">
      <c r="A93" s="55">
        <f t="shared" si="3"/>
        <v>45016</v>
      </c>
      <c r="B93" s="36">
        <v>107792</v>
      </c>
      <c r="C93" s="36">
        <v>46376</v>
      </c>
      <c r="D93" s="36">
        <f t="shared" si="2"/>
        <v>154168</v>
      </c>
      <c r="E93" s="9">
        <f>SUM(D63:D93)</f>
        <v>4833196</v>
      </c>
      <c r="F93" s="240"/>
    </row>
    <row r="94" spans="1:6" ht="14.25" customHeight="1">
      <c r="A94" s="57">
        <f t="shared" si="3"/>
        <v>45017</v>
      </c>
      <c r="B94" s="49">
        <v>99790</v>
      </c>
      <c r="C94" s="49">
        <v>34892</v>
      </c>
      <c r="D94" s="40">
        <f t="shared" si="2"/>
        <v>134682</v>
      </c>
      <c r="F94" s="240"/>
    </row>
    <row r="95" spans="1:6" ht="14.25" customHeight="1">
      <c r="A95" s="59">
        <f t="shared" si="3"/>
        <v>45018</v>
      </c>
      <c r="B95" s="17">
        <v>93863</v>
      </c>
      <c r="C95" s="18">
        <v>25442</v>
      </c>
      <c r="D95" s="40">
        <f t="shared" si="2"/>
        <v>119305</v>
      </c>
      <c r="F95" s="240"/>
    </row>
    <row r="96" spans="1:6" ht="14.25" customHeight="1">
      <c r="A96" s="12">
        <f t="shared" si="3"/>
        <v>45019</v>
      </c>
      <c r="B96" s="13">
        <v>107384</v>
      </c>
      <c r="C96" s="14">
        <v>47247</v>
      </c>
      <c r="D96" s="36">
        <f t="shared" si="2"/>
        <v>154631</v>
      </c>
      <c r="F96" s="239">
        <f>SUM(D96:D102)</f>
        <v>1056185</v>
      </c>
    </row>
    <row r="97" spans="1:10" ht="14.25" customHeight="1">
      <c r="A97" s="12">
        <f t="shared" si="3"/>
        <v>45020</v>
      </c>
      <c r="B97" s="35">
        <v>107748</v>
      </c>
      <c r="C97" s="36">
        <v>48924</v>
      </c>
      <c r="D97" s="36">
        <f t="shared" si="2"/>
        <v>156672</v>
      </c>
      <c r="F97" s="240"/>
    </row>
    <row r="98" spans="1:10" ht="14.25" customHeight="1">
      <c r="A98" s="12">
        <f t="shared" si="3"/>
        <v>45021</v>
      </c>
      <c r="B98" s="35">
        <v>113885</v>
      </c>
      <c r="C98" s="36">
        <v>50681</v>
      </c>
      <c r="D98" s="36">
        <f t="shared" si="2"/>
        <v>164566</v>
      </c>
      <c r="F98" s="240"/>
    </row>
    <row r="99" spans="1:10" ht="14.25" customHeight="1">
      <c r="A99" s="12">
        <f t="shared" si="3"/>
        <v>45022</v>
      </c>
      <c r="B99" s="35">
        <v>125743</v>
      </c>
      <c r="C99" s="36">
        <v>49751</v>
      </c>
      <c r="D99" s="36">
        <f t="shared" si="2"/>
        <v>175494</v>
      </c>
      <c r="F99" s="240"/>
    </row>
    <row r="100" spans="1:10" ht="14.25" customHeight="1">
      <c r="A100" s="16">
        <f t="shared" si="3"/>
        <v>45023</v>
      </c>
      <c r="B100" s="39">
        <v>94220</v>
      </c>
      <c r="C100" s="40">
        <v>33233</v>
      </c>
      <c r="D100" s="40">
        <f t="shared" si="2"/>
        <v>127453</v>
      </c>
      <c r="F100" s="240"/>
    </row>
    <row r="101" spans="1:10" ht="14.25" customHeight="1">
      <c r="A101" s="16">
        <f t="shared" si="3"/>
        <v>45024</v>
      </c>
      <c r="B101" s="39">
        <v>108183</v>
      </c>
      <c r="C101" s="40">
        <v>35684</v>
      </c>
      <c r="D101" s="40">
        <f t="shared" si="2"/>
        <v>143867</v>
      </c>
      <c r="F101" s="240"/>
    </row>
    <row r="102" spans="1:10" ht="14.25" customHeight="1">
      <c r="A102" s="16">
        <f t="shared" si="3"/>
        <v>45025</v>
      </c>
      <c r="B102" s="39">
        <v>106399</v>
      </c>
      <c r="C102" s="40">
        <v>27103</v>
      </c>
      <c r="D102" s="40">
        <f t="shared" si="2"/>
        <v>133502</v>
      </c>
      <c r="F102" s="240"/>
    </row>
    <row r="103" spans="1:10" ht="14.25" customHeight="1">
      <c r="A103" s="12">
        <f t="shared" si="3"/>
        <v>45026</v>
      </c>
      <c r="B103" s="35">
        <v>122454</v>
      </c>
      <c r="C103" s="36">
        <v>47955</v>
      </c>
      <c r="D103" s="36">
        <f t="shared" si="2"/>
        <v>170409</v>
      </c>
      <c r="F103" s="239">
        <f>SUM(D103:D109)</f>
        <v>1181409</v>
      </c>
    </row>
    <row r="104" spans="1:10" ht="14.25" customHeight="1">
      <c r="A104" s="12">
        <f t="shared" si="3"/>
        <v>45027</v>
      </c>
      <c r="B104" s="35">
        <v>116809</v>
      </c>
      <c r="C104" s="36">
        <v>51256</v>
      </c>
      <c r="D104" s="36">
        <f t="shared" si="2"/>
        <v>168065</v>
      </c>
      <c r="F104" s="240"/>
    </row>
    <row r="105" spans="1:10" ht="14.25" customHeight="1">
      <c r="A105" s="12">
        <f t="shared" si="3"/>
        <v>45028</v>
      </c>
      <c r="B105" s="35">
        <v>121199</v>
      </c>
      <c r="C105" s="36">
        <v>49968</v>
      </c>
      <c r="D105" s="36">
        <f t="shared" si="2"/>
        <v>171167</v>
      </c>
      <c r="F105" s="240"/>
    </row>
    <row r="106" spans="1:10" ht="14.25" customHeight="1">
      <c r="A106" s="12">
        <f t="shared" si="3"/>
        <v>45029</v>
      </c>
      <c r="B106" s="35">
        <v>123872</v>
      </c>
      <c r="C106" s="36">
        <v>50264</v>
      </c>
      <c r="D106" s="36">
        <f t="shared" si="2"/>
        <v>174136</v>
      </c>
      <c r="F106" s="240"/>
    </row>
    <row r="107" spans="1:10" ht="14.25" customHeight="1">
      <c r="A107" s="12">
        <f t="shared" si="3"/>
        <v>45030</v>
      </c>
      <c r="B107" s="35">
        <v>131962</v>
      </c>
      <c r="C107" s="36">
        <v>47313</v>
      </c>
      <c r="D107" s="36">
        <f t="shared" si="2"/>
        <v>179275</v>
      </c>
      <c r="F107" s="240"/>
    </row>
    <row r="108" spans="1:10" ht="14.25" customHeight="1">
      <c r="A108" s="16">
        <f t="shared" si="3"/>
        <v>45031</v>
      </c>
      <c r="B108" s="39">
        <v>136493</v>
      </c>
      <c r="C108" s="40">
        <v>34666</v>
      </c>
      <c r="D108" s="40">
        <f t="shared" si="2"/>
        <v>171159</v>
      </c>
      <c r="F108" s="240"/>
      <c r="I108" s="91">
        <f t="shared" ref="I108:I136" si="4">B108/D108</f>
        <v>0.79746317751330631</v>
      </c>
      <c r="J108" s="91">
        <f t="shared" ref="J108:J136" si="5">C108/D108</f>
        <v>0.20253682248669366</v>
      </c>
    </row>
    <row r="109" spans="1:10" ht="14.25" customHeight="1">
      <c r="A109" s="16">
        <f t="shared" si="3"/>
        <v>45032</v>
      </c>
      <c r="B109" s="39">
        <v>125395</v>
      </c>
      <c r="C109" s="40">
        <v>21803</v>
      </c>
      <c r="D109" s="40">
        <f t="shared" si="2"/>
        <v>147198</v>
      </c>
      <c r="F109" s="240"/>
      <c r="I109" s="91">
        <f t="shared" si="4"/>
        <v>0.85187978097528494</v>
      </c>
      <c r="J109" s="91">
        <f t="shared" si="5"/>
        <v>0.14812021902471501</v>
      </c>
    </row>
    <row r="110" spans="1:10" ht="14.25" customHeight="1">
      <c r="A110" s="12">
        <f t="shared" si="3"/>
        <v>45033</v>
      </c>
      <c r="B110" s="35">
        <v>142238</v>
      </c>
      <c r="C110" s="36">
        <v>27466</v>
      </c>
      <c r="D110" s="36">
        <f t="shared" si="2"/>
        <v>169704</v>
      </c>
      <c r="F110" s="239">
        <f>SUM(D110:D116)</f>
        <v>978909</v>
      </c>
      <c r="I110" s="91">
        <f t="shared" si="4"/>
        <v>0.83815349078395318</v>
      </c>
      <c r="J110" s="91">
        <f t="shared" si="5"/>
        <v>0.16184650921604676</v>
      </c>
    </row>
    <row r="111" spans="1:10" ht="14.25" customHeight="1">
      <c r="A111" s="12">
        <f t="shared" si="3"/>
        <v>45034</v>
      </c>
      <c r="B111" s="35">
        <v>156832</v>
      </c>
      <c r="C111" s="36">
        <v>18155</v>
      </c>
      <c r="D111" s="36">
        <f t="shared" si="2"/>
        <v>174987</v>
      </c>
      <c r="F111" s="240"/>
      <c r="I111" s="91">
        <f t="shared" si="4"/>
        <v>0.89624943567236426</v>
      </c>
      <c r="J111" s="91">
        <f t="shared" si="5"/>
        <v>0.10375056432763577</v>
      </c>
    </row>
    <row r="112" spans="1:10" ht="14.25" customHeight="1">
      <c r="A112" s="16">
        <f t="shared" si="3"/>
        <v>45035</v>
      </c>
      <c r="B112" s="39">
        <v>154670</v>
      </c>
      <c r="C112" s="40">
        <v>9699</v>
      </c>
      <c r="D112" s="40">
        <f t="shared" si="2"/>
        <v>164369</v>
      </c>
      <c r="F112" s="240"/>
      <c r="I112" s="91">
        <f t="shared" si="4"/>
        <v>0.94099252292098878</v>
      </c>
      <c r="J112" s="91">
        <f t="shared" si="5"/>
        <v>5.9007477079011252E-2</v>
      </c>
    </row>
    <row r="113" spans="1:10" ht="14.25" customHeight="1">
      <c r="A113" s="16">
        <f t="shared" si="3"/>
        <v>45036</v>
      </c>
      <c r="B113" s="39">
        <v>118521</v>
      </c>
      <c r="C113" s="40">
        <v>5028</v>
      </c>
      <c r="D113" s="40">
        <f t="shared" si="2"/>
        <v>123549</v>
      </c>
      <c r="F113" s="240"/>
      <c r="I113" s="91">
        <f t="shared" si="4"/>
        <v>0.95930359614404004</v>
      </c>
      <c r="J113" s="91">
        <f t="shared" si="5"/>
        <v>4.0696403855959982E-2</v>
      </c>
    </row>
    <row r="114" spans="1:10" ht="14.25" customHeight="1">
      <c r="A114" s="16">
        <f t="shared" si="3"/>
        <v>45037</v>
      </c>
      <c r="B114" s="39">
        <v>77034</v>
      </c>
      <c r="C114" s="40">
        <v>2152</v>
      </c>
      <c r="D114" s="40">
        <f t="shared" si="2"/>
        <v>79186</v>
      </c>
      <c r="F114" s="240"/>
      <c r="I114" s="91">
        <f t="shared" si="4"/>
        <v>0.97282347889778498</v>
      </c>
      <c r="J114" s="91">
        <f t="shared" si="5"/>
        <v>2.7176521102215037E-2</v>
      </c>
    </row>
    <row r="115" spans="1:10" ht="14.25" customHeight="1">
      <c r="A115" s="16">
        <f t="shared" si="3"/>
        <v>45038</v>
      </c>
      <c r="B115" s="39">
        <v>122729</v>
      </c>
      <c r="C115" s="40">
        <v>1414</v>
      </c>
      <c r="D115" s="40">
        <f t="shared" si="2"/>
        <v>124143</v>
      </c>
      <c r="E115" t="s">
        <v>10</v>
      </c>
      <c r="F115" s="240"/>
      <c r="I115" s="91">
        <f t="shared" si="4"/>
        <v>0.98860990953980488</v>
      </c>
      <c r="J115" s="91">
        <f t="shared" si="5"/>
        <v>1.1390090460195098E-2</v>
      </c>
    </row>
    <row r="116" spans="1:10" ht="14.25" customHeight="1">
      <c r="A116" s="16">
        <f t="shared" si="3"/>
        <v>45039</v>
      </c>
      <c r="B116" s="39">
        <v>141151</v>
      </c>
      <c r="C116" s="40">
        <v>1820</v>
      </c>
      <c r="D116" s="40">
        <f t="shared" si="2"/>
        <v>142971</v>
      </c>
      <c r="F116" s="240"/>
      <c r="I116" s="91">
        <f t="shared" si="4"/>
        <v>0.98727014569388194</v>
      </c>
      <c r="J116" s="91">
        <f t="shared" si="5"/>
        <v>1.2729854306118024E-2</v>
      </c>
    </row>
    <row r="117" spans="1:10" ht="14.25" customHeight="1">
      <c r="A117" s="16">
        <f t="shared" si="3"/>
        <v>45040</v>
      </c>
      <c r="B117" s="39">
        <v>141780</v>
      </c>
      <c r="C117" s="40">
        <v>3275</v>
      </c>
      <c r="D117" s="40">
        <f t="shared" si="2"/>
        <v>145055</v>
      </c>
      <c r="F117" s="239">
        <f>SUM(D117:D123)</f>
        <v>1071287</v>
      </c>
      <c r="I117" s="91">
        <f t="shared" si="4"/>
        <v>0.97742235703698599</v>
      </c>
      <c r="J117" s="91">
        <f t="shared" si="5"/>
        <v>2.2577642963014028E-2</v>
      </c>
    </row>
    <row r="118" spans="1:10" ht="14.25" customHeight="1">
      <c r="A118" s="16">
        <f t="shared" si="3"/>
        <v>45041</v>
      </c>
      <c r="B118" s="39">
        <v>140390</v>
      </c>
      <c r="C118" s="40">
        <v>6022</v>
      </c>
      <c r="D118" s="40">
        <f t="shared" si="2"/>
        <v>146412</v>
      </c>
      <c r="F118" s="240"/>
      <c r="I118" s="91">
        <f t="shared" si="4"/>
        <v>0.95886949157172907</v>
      </c>
      <c r="J118" s="91">
        <f t="shared" si="5"/>
        <v>4.1130508428270908E-2</v>
      </c>
    </row>
    <row r="119" spans="1:10" ht="14.25" customHeight="1">
      <c r="A119" s="12">
        <f t="shared" si="3"/>
        <v>45042</v>
      </c>
      <c r="B119" s="35">
        <v>129519</v>
      </c>
      <c r="C119" s="36">
        <v>13045</v>
      </c>
      <c r="D119" s="36">
        <f t="shared" si="2"/>
        <v>142564</v>
      </c>
      <c r="F119" s="240"/>
      <c r="I119" s="91">
        <f t="shared" si="4"/>
        <v>0.90849723632894697</v>
      </c>
      <c r="J119" s="91">
        <f t="shared" si="5"/>
        <v>9.1502763671053006E-2</v>
      </c>
    </row>
    <row r="120" spans="1:10" ht="14.25" customHeight="1">
      <c r="A120" s="12">
        <f t="shared" si="3"/>
        <v>45043</v>
      </c>
      <c r="B120" s="35">
        <v>126214</v>
      </c>
      <c r="C120" s="36">
        <v>19780</v>
      </c>
      <c r="D120" s="36">
        <f t="shared" si="2"/>
        <v>145994</v>
      </c>
      <c r="F120" s="240"/>
      <c r="I120" s="91">
        <f t="shared" si="4"/>
        <v>0.86451498006767402</v>
      </c>
      <c r="J120" s="91">
        <f t="shared" si="5"/>
        <v>0.13548501993232598</v>
      </c>
    </row>
    <row r="121" spans="1:10" ht="14.25" customHeight="1">
      <c r="A121" s="12">
        <f t="shared" si="3"/>
        <v>45044</v>
      </c>
      <c r="B121" s="35">
        <v>125832</v>
      </c>
      <c r="C121" s="36">
        <v>22128</v>
      </c>
      <c r="D121" s="36">
        <f t="shared" si="2"/>
        <v>147960</v>
      </c>
      <c r="F121" s="240"/>
      <c r="I121" s="91">
        <f t="shared" si="4"/>
        <v>0.85044606650446064</v>
      </c>
      <c r="J121" s="91">
        <f t="shared" si="5"/>
        <v>0.14955393349553933</v>
      </c>
    </row>
    <row r="122" spans="1:10" ht="14.25" customHeight="1">
      <c r="A122" s="16">
        <f t="shared" si="3"/>
        <v>45045</v>
      </c>
      <c r="B122" s="39">
        <v>150933</v>
      </c>
      <c r="C122" s="40">
        <v>18800</v>
      </c>
      <c r="D122" s="40">
        <f t="shared" si="2"/>
        <v>169733</v>
      </c>
      <c r="F122" s="240"/>
      <c r="I122" s="91">
        <f t="shared" si="4"/>
        <v>0.88923780290220522</v>
      </c>
      <c r="J122" s="91">
        <f t="shared" si="5"/>
        <v>0.11076219709779477</v>
      </c>
    </row>
    <row r="123" spans="1:10" ht="14.25" customHeight="1">
      <c r="A123" s="65">
        <f t="shared" si="3"/>
        <v>45046</v>
      </c>
      <c r="B123" s="78">
        <v>161410</v>
      </c>
      <c r="C123" s="40">
        <v>12159</v>
      </c>
      <c r="D123" s="40">
        <f t="shared" si="2"/>
        <v>173569</v>
      </c>
      <c r="E123" s="9">
        <f>SUM(D94:D123)</f>
        <v>4541777</v>
      </c>
      <c r="F123" s="240"/>
      <c r="I123" s="91">
        <f t="shared" si="4"/>
        <v>0.92994716798506649</v>
      </c>
      <c r="J123" s="91">
        <f t="shared" si="5"/>
        <v>7.0052832014933536E-2</v>
      </c>
    </row>
    <row r="124" spans="1:10" ht="14.25" customHeight="1">
      <c r="A124" s="57">
        <f t="shared" si="3"/>
        <v>45047</v>
      </c>
      <c r="B124" s="58">
        <v>145107</v>
      </c>
      <c r="C124" s="49">
        <v>17812</v>
      </c>
      <c r="D124" s="40">
        <f t="shared" si="2"/>
        <v>162919</v>
      </c>
      <c r="F124" s="239">
        <f>SUM(D124:D130)</f>
        <v>1157921</v>
      </c>
      <c r="I124" s="91">
        <f t="shared" si="4"/>
        <v>0.89066959654797784</v>
      </c>
      <c r="J124" s="91">
        <f t="shared" si="5"/>
        <v>0.10933040345202218</v>
      </c>
    </row>
    <row r="125" spans="1:10" ht="14.25" customHeight="1">
      <c r="A125" s="69">
        <f t="shared" si="3"/>
        <v>45048</v>
      </c>
      <c r="B125" s="34">
        <v>123365</v>
      </c>
      <c r="C125" s="50">
        <v>39330</v>
      </c>
      <c r="D125" s="36">
        <f t="shared" si="2"/>
        <v>162695</v>
      </c>
      <c r="F125" s="240"/>
      <c r="I125" s="91">
        <f t="shared" si="4"/>
        <v>0.7582593195857279</v>
      </c>
      <c r="J125" s="91">
        <f t="shared" si="5"/>
        <v>0.2417406804142721</v>
      </c>
    </row>
    <row r="126" spans="1:10" ht="14.25" customHeight="1">
      <c r="A126" s="55">
        <f t="shared" si="3"/>
        <v>45049</v>
      </c>
      <c r="B126" s="13">
        <v>120853</v>
      </c>
      <c r="C126" s="14">
        <v>43792</v>
      </c>
      <c r="D126" s="36">
        <f t="shared" si="2"/>
        <v>164645</v>
      </c>
      <c r="F126" s="240"/>
      <c r="I126" s="91">
        <f t="shared" si="4"/>
        <v>0.73402168301497162</v>
      </c>
      <c r="J126" s="91">
        <f t="shared" si="5"/>
        <v>0.26597831698502838</v>
      </c>
    </row>
    <row r="127" spans="1:10" ht="14.25" customHeight="1">
      <c r="A127" s="55">
        <f t="shared" si="3"/>
        <v>45050</v>
      </c>
      <c r="B127" s="35">
        <v>122325</v>
      </c>
      <c r="C127" s="36">
        <v>46179</v>
      </c>
      <c r="D127" s="36">
        <f t="shared" si="2"/>
        <v>168504</v>
      </c>
      <c r="F127" s="240"/>
      <c r="I127" s="91">
        <f t="shared" si="4"/>
        <v>0.72594715852442671</v>
      </c>
      <c r="J127" s="91">
        <f t="shared" si="5"/>
        <v>0.27405284147557329</v>
      </c>
    </row>
    <row r="128" spans="1:10" ht="14.25" customHeight="1">
      <c r="A128" s="55">
        <f t="shared" si="3"/>
        <v>45051</v>
      </c>
      <c r="B128" s="35">
        <v>124594</v>
      </c>
      <c r="C128" s="36">
        <v>44589</v>
      </c>
      <c r="D128" s="36">
        <f t="shared" si="2"/>
        <v>169183</v>
      </c>
      <c r="F128" s="240"/>
      <c r="I128" s="91">
        <f t="shared" si="4"/>
        <v>0.7364451511085629</v>
      </c>
      <c r="J128" s="91">
        <f t="shared" si="5"/>
        <v>0.2635548488914371</v>
      </c>
    </row>
    <row r="129" spans="1:10" ht="14.25" customHeight="1">
      <c r="A129" s="65">
        <f t="shared" si="3"/>
        <v>45052</v>
      </c>
      <c r="B129" s="39">
        <v>136070</v>
      </c>
      <c r="C129" s="40">
        <v>34142</v>
      </c>
      <c r="D129" s="40">
        <f t="shared" si="2"/>
        <v>170212</v>
      </c>
      <c r="F129" s="240"/>
      <c r="I129" s="91">
        <f t="shared" si="4"/>
        <v>0.79941484736681312</v>
      </c>
      <c r="J129" s="91">
        <f t="shared" si="5"/>
        <v>0.20058515263318685</v>
      </c>
    </row>
    <row r="130" spans="1:10" ht="14.25" customHeight="1">
      <c r="A130" s="65">
        <f t="shared" si="3"/>
        <v>45053</v>
      </c>
      <c r="B130" s="39">
        <v>136483</v>
      </c>
      <c r="C130" s="40">
        <v>23280</v>
      </c>
      <c r="D130" s="40">
        <f t="shared" si="2"/>
        <v>159763</v>
      </c>
      <c r="F130" s="240"/>
      <c r="I130" s="91">
        <f t="shared" si="4"/>
        <v>0.85428415840964433</v>
      </c>
      <c r="J130" s="91">
        <f t="shared" si="5"/>
        <v>0.14571584159035572</v>
      </c>
    </row>
    <row r="131" spans="1:10" ht="14.25" customHeight="1">
      <c r="A131" s="55">
        <f t="shared" si="3"/>
        <v>45054</v>
      </c>
      <c r="B131" s="35">
        <v>121568</v>
      </c>
      <c r="C131" s="36">
        <v>44087</v>
      </c>
      <c r="D131" s="36">
        <f t="shared" si="2"/>
        <v>165655</v>
      </c>
      <c r="F131" s="239">
        <f>SUM(D131:D137)</f>
        <v>1131490</v>
      </c>
      <c r="I131" s="91">
        <f t="shared" si="4"/>
        <v>0.73386254565210829</v>
      </c>
      <c r="J131" s="91">
        <f t="shared" si="5"/>
        <v>0.26613745434789171</v>
      </c>
    </row>
    <row r="132" spans="1:10" ht="14.25" customHeight="1">
      <c r="A132" s="55">
        <f t="shared" si="3"/>
        <v>45055</v>
      </c>
      <c r="B132" s="35">
        <v>113943</v>
      </c>
      <c r="C132" s="36">
        <v>46605</v>
      </c>
      <c r="D132" s="36">
        <f t="shared" si="2"/>
        <v>160548</v>
      </c>
      <c r="F132" s="240"/>
      <c r="I132" s="91">
        <f t="shared" si="4"/>
        <v>0.70971298303311159</v>
      </c>
      <c r="J132" s="91">
        <f t="shared" si="5"/>
        <v>0.29028701696688841</v>
      </c>
    </row>
    <row r="133" spans="1:10" ht="14.25" customHeight="1">
      <c r="A133" s="55">
        <f t="shared" si="3"/>
        <v>45056</v>
      </c>
      <c r="B133" s="35">
        <v>117220</v>
      </c>
      <c r="C133" s="36">
        <v>47165</v>
      </c>
      <c r="D133" s="36">
        <f t="shared" si="2"/>
        <v>164385</v>
      </c>
      <c r="F133" s="240"/>
      <c r="I133" s="91">
        <f t="shared" si="4"/>
        <v>0.71308209386501198</v>
      </c>
      <c r="J133" s="91">
        <f t="shared" si="5"/>
        <v>0.28691790613498797</v>
      </c>
    </row>
    <row r="134" spans="1:10" ht="14.25" customHeight="1">
      <c r="A134" s="55">
        <f t="shared" si="3"/>
        <v>45057</v>
      </c>
      <c r="B134" s="35">
        <v>116844</v>
      </c>
      <c r="C134" s="36">
        <v>47845</v>
      </c>
      <c r="D134" s="36">
        <f t="shared" si="2"/>
        <v>164689</v>
      </c>
      <c r="F134" s="240"/>
      <c r="I134" s="91">
        <f t="shared" si="4"/>
        <v>0.70948272197900286</v>
      </c>
      <c r="J134" s="91">
        <f t="shared" si="5"/>
        <v>0.29051727802099714</v>
      </c>
    </row>
    <row r="135" spans="1:10" ht="14.25" customHeight="1">
      <c r="A135" s="55">
        <f t="shared" si="3"/>
        <v>45058</v>
      </c>
      <c r="B135" s="35">
        <v>121455</v>
      </c>
      <c r="C135" s="36">
        <v>46372</v>
      </c>
      <c r="D135" s="36">
        <f t="shared" si="2"/>
        <v>167827</v>
      </c>
      <c r="F135" s="240"/>
      <c r="I135" s="91">
        <f t="shared" si="4"/>
        <v>0.72369165867232332</v>
      </c>
      <c r="J135" s="91">
        <f t="shared" si="5"/>
        <v>0.27630834132767673</v>
      </c>
    </row>
    <row r="136" spans="1:10" ht="14.25" customHeight="1">
      <c r="A136" s="65">
        <f t="shared" si="3"/>
        <v>45059</v>
      </c>
      <c r="B136" s="39">
        <v>123643</v>
      </c>
      <c r="C136" s="40">
        <v>34724</v>
      </c>
      <c r="D136" s="40">
        <f t="shared" si="2"/>
        <v>158367</v>
      </c>
      <c r="F136" s="240"/>
      <c r="I136" s="91">
        <f t="shared" si="4"/>
        <v>0.78073714852210374</v>
      </c>
      <c r="J136" s="91">
        <f t="shared" si="5"/>
        <v>0.21926285147789629</v>
      </c>
    </row>
    <row r="137" spans="1:10" ht="14.25" customHeight="1">
      <c r="A137" s="65">
        <f t="shared" si="3"/>
        <v>45060</v>
      </c>
      <c r="B137" s="39">
        <v>124716</v>
      </c>
      <c r="C137" s="40">
        <v>25303</v>
      </c>
      <c r="D137" s="40">
        <f t="shared" si="2"/>
        <v>150019</v>
      </c>
      <c r="F137" s="240"/>
    </row>
    <row r="138" spans="1:10" ht="14.25" customHeight="1">
      <c r="A138" s="55">
        <f t="shared" si="3"/>
        <v>45061</v>
      </c>
      <c r="B138" s="35">
        <v>117036</v>
      </c>
      <c r="C138" s="36">
        <v>46567</v>
      </c>
      <c r="D138" s="36">
        <f t="shared" si="2"/>
        <v>163603</v>
      </c>
      <c r="F138" s="239">
        <f>SUM(D138:D144)</f>
        <v>1080275</v>
      </c>
    </row>
    <row r="139" spans="1:10" ht="14.25" customHeight="1">
      <c r="A139" s="55">
        <f t="shared" si="3"/>
        <v>45062</v>
      </c>
      <c r="B139" s="35">
        <v>112686</v>
      </c>
      <c r="C139" s="36">
        <v>48211</v>
      </c>
      <c r="D139" s="36">
        <f t="shared" si="2"/>
        <v>160897</v>
      </c>
      <c r="E139" t="s">
        <v>11</v>
      </c>
      <c r="F139" s="240"/>
    </row>
    <row r="140" spans="1:10" ht="14.25" customHeight="1">
      <c r="A140" s="55">
        <f t="shared" si="3"/>
        <v>45063</v>
      </c>
      <c r="B140" s="35">
        <v>121231</v>
      </c>
      <c r="C140" s="36">
        <v>45600</v>
      </c>
      <c r="D140" s="36">
        <f t="shared" si="2"/>
        <v>166831</v>
      </c>
      <c r="F140" s="240"/>
    </row>
    <row r="141" spans="1:10" ht="14.25" customHeight="1">
      <c r="A141" s="65">
        <f t="shared" si="3"/>
        <v>45064</v>
      </c>
      <c r="B141" s="39">
        <v>104397</v>
      </c>
      <c r="C141" s="40">
        <v>31573</v>
      </c>
      <c r="D141" s="40">
        <f t="shared" si="2"/>
        <v>135970</v>
      </c>
      <c r="F141" s="240"/>
    </row>
    <row r="142" spans="1:10" ht="14.25" customHeight="1">
      <c r="A142" s="55">
        <f t="shared" si="3"/>
        <v>45065</v>
      </c>
      <c r="B142" s="35">
        <v>116348</v>
      </c>
      <c r="C142" s="36">
        <v>44833</v>
      </c>
      <c r="D142" s="36">
        <f t="shared" si="2"/>
        <v>161181</v>
      </c>
      <c r="F142" s="240"/>
    </row>
    <row r="143" spans="1:10" ht="14.25" customHeight="1">
      <c r="A143" s="65">
        <f t="shared" si="3"/>
        <v>45066</v>
      </c>
      <c r="B143" s="39">
        <v>117016</v>
      </c>
      <c r="C143" s="40">
        <v>34457</v>
      </c>
      <c r="D143" s="40">
        <f t="shared" si="2"/>
        <v>151473</v>
      </c>
      <c r="F143" s="240"/>
    </row>
    <row r="144" spans="1:10" ht="14.25" customHeight="1">
      <c r="A144" s="65">
        <f t="shared" si="3"/>
        <v>45067</v>
      </c>
      <c r="B144" s="39">
        <v>116061</v>
      </c>
      <c r="C144" s="40">
        <v>24259</v>
      </c>
      <c r="D144" s="40">
        <f t="shared" si="2"/>
        <v>140320</v>
      </c>
      <c r="F144" s="240"/>
    </row>
    <row r="145" spans="1:6" ht="14.25" customHeight="1">
      <c r="A145" s="55">
        <f t="shared" si="3"/>
        <v>45068</v>
      </c>
      <c r="B145" s="35">
        <v>114801</v>
      </c>
      <c r="C145" s="36">
        <v>45953</v>
      </c>
      <c r="D145" s="36">
        <f t="shared" si="2"/>
        <v>160754</v>
      </c>
      <c r="F145" s="239">
        <f>SUM(D145:D151)</f>
        <v>1112963</v>
      </c>
    </row>
    <row r="146" spans="1:6" ht="14.25" customHeight="1">
      <c r="A146" s="55">
        <f t="shared" si="3"/>
        <v>45069</v>
      </c>
      <c r="B146" s="35">
        <v>111920</v>
      </c>
      <c r="C146" s="36">
        <v>48801</v>
      </c>
      <c r="D146" s="36">
        <f t="shared" si="2"/>
        <v>160721</v>
      </c>
      <c r="F146" s="240"/>
    </row>
    <row r="147" spans="1:6" ht="14.25" customHeight="1">
      <c r="A147" s="55">
        <f t="shared" si="3"/>
        <v>45070</v>
      </c>
      <c r="B147" s="35">
        <v>112810</v>
      </c>
      <c r="C147" s="36">
        <v>49953</v>
      </c>
      <c r="D147" s="36">
        <f t="shared" si="2"/>
        <v>162763</v>
      </c>
      <c r="F147" s="240"/>
    </row>
    <row r="148" spans="1:6" ht="14.25" customHeight="1">
      <c r="A148" s="55">
        <f t="shared" si="3"/>
        <v>45071</v>
      </c>
      <c r="B148" s="35">
        <v>114402</v>
      </c>
      <c r="C148" s="36">
        <v>50363</v>
      </c>
      <c r="D148" s="36">
        <f t="shared" si="2"/>
        <v>164765</v>
      </c>
      <c r="F148" s="240"/>
    </row>
    <row r="149" spans="1:6" ht="14.25" customHeight="1">
      <c r="A149" s="55">
        <f t="shared" si="3"/>
        <v>45072</v>
      </c>
      <c r="B149" s="35">
        <v>118674</v>
      </c>
      <c r="C149" s="36">
        <v>47908</v>
      </c>
      <c r="D149" s="36">
        <f t="shared" si="2"/>
        <v>166582</v>
      </c>
      <c r="E149" t="s">
        <v>9</v>
      </c>
      <c r="F149" s="240"/>
    </row>
    <row r="150" spans="1:6" ht="14.25" customHeight="1">
      <c r="A150" s="65">
        <f t="shared" si="3"/>
        <v>45073</v>
      </c>
      <c r="B150" s="39">
        <v>118459</v>
      </c>
      <c r="C150" s="40">
        <v>37033</v>
      </c>
      <c r="D150" s="40">
        <f t="shared" si="2"/>
        <v>155492</v>
      </c>
      <c r="F150" s="240"/>
    </row>
    <row r="151" spans="1:6" ht="14.25" customHeight="1">
      <c r="A151" s="65">
        <f t="shared" si="3"/>
        <v>45074</v>
      </c>
      <c r="B151" s="39">
        <v>115244</v>
      </c>
      <c r="C151" s="40">
        <v>26642</v>
      </c>
      <c r="D151" s="40">
        <f t="shared" si="2"/>
        <v>141886</v>
      </c>
      <c r="F151" s="240"/>
    </row>
    <row r="152" spans="1:6" ht="14.25" customHeight="1">
      <c r="A152" s="55">
        <f t="shared" si="3"/>
        <v>45075</v>
      </c>
      <c r="B152" s="35">
        <v>113126</v>
      </c>
      <c r="C152" s="36">
        <v>46335</v>
      </c>
      <c r="D152" s="36">
        <f t="shared" si="2"/>
        <v>159461</v>
      </c>
      <c r="F152" s="239">
        <f>SUM(D152:D158)</f>
        <v>1075984</v>
      </c>
    </row>
    <row r="153" spans="1:6" ht="14.25" customHeight="1">
      <c r="A153" s="55">
        <f t="shared" si="3"/>
        <v>45076</v>
      </c>
      <c r="B153" s="35">
        <v>111831</v>
      </c>
      <c r="C153" s="36">
        <v>48346</v>
      </c>
      <c r="D153" s="36">
        <f t="shared" si="2"/>
        <v>160177</v>
      </c>
      <c r="F153" s="240"/>
    </row>
    <row r="154" spans="1:6" ht="14.25" customHeight="1">
      <c r="A154" s="55">
        <f t="shared" si="3"/>
        <v>45077</v>
      </c>
      <c r="B154" s="35">
        <v>122907</v>
      </c>
      <c r="C154" s="36">
        <v>45703</v>
      </c>
      <c r="D154" s="36">
        <f t="shared" si="2"/>
        <v>168610</v>
      </c>
      <c r="E154" s="9">
        <f>SUM(D124:D154)</f>
        <v>4970897</v>
      </c>
      <c r="F154" s="240"/>
    </row>
    <row r="155" spans="1:6" ht="14.25" customHeight="1">
      <c r="A155" s="67">
        <f t="shared" si="3"/>
        <v>45078</v>
      </c>
      <c r="B155" s="48">
        <v>108580</v>
      </c>
      <c r="C155" s="49">
        <v>31459</v>
      </c>
      <c r="D155" s="40">
        <f t="shared" si="2"/>
        <v>140039</v>
      </c>
      <c r="E155" t="s">
        <v>12</v>
      </c>
      <c r="F155" s="240"/>
    </row>
    <row r="156" spans="1:6" ht="14.25" customHeight="1">
      <c r="A156" s="75">
        <f t="shared" si="3"/>
        <v>45079</v>
      </c>
      <c r="B156" s="45">
        <v>110027</v>
      </c>
      <c r="C156" s="46">
        <v>42938</v>
      </c>
      <c r="D156" s="40">
        <f t="shared" si="2"/>
        <v>152965</v>
      </c>
      <c r="F156" s="240"/>
    </row>
    <row r="157" spans="1:6" ht="14.25" customHeight="1">
      <c r="A157" s="65">
        <f t="shared" si="3"/>
        <v>45080</v>
      </c>
      <c r="B157" s="17">
        <v>117620</v>
      </c>
      <c r="C157" s="18">
        <v>34273</v>
      </c>
      <c r="D157" s="40">
        <f t="shared" si="2"/>
        <v>151893</v>
      </c>
      <c r="F157" s="240"/>
    </row>
    <row r="158" spans="1:6" ht="14.25" customHeight="1">
      <c r="A158" s="65">
        <f t="shared" si="3"/>
        <v>45081</v>
      </c>
      <c r="B158" s="39">
        <v>116978</v>
      </c>
      <c r="C158" s="40">
        <v>25861</v>
      </c>
      <c r="D158" s="40">
        <f t="shared" si="2"/>
        <v>142839</v>
      </c>
      <c r="F158" s="240"/>
    </row>
    <row r="159" spans="1:6" ht="14.25" customHeight="1">
      <c r="A159" s="55">
        <f t="shared" si="3"/>
        <v>45082</v>
      </c>
      <c r="B159" s="35">
        <v>113618</v>
      </c>
      <c r="C159" s="36">
        <v>46546</v>
      </c>
      <c r="D159" s="36">
        <f t="shared" si="2"/>
        <v>160164</v>
      </c>
      <c r="F159" s="239">
        <f>SUM(D159:D165)</f>
        <v>1106227</v>
      </c>
    </row>
    <row r="160" spans="1:6" ht="14.25" customHeight="1">
      <c r="A160" s="55">
        <f t="shared" si="3"/>
        <v>45083</v>
      </c>
      <c r="B160" s="35">
        <v>111217</v>
      </c>
      <c r="C160" s="36">
        <v>49578</v>
      </c>
      <c r="D160" s="36">
        <f t="shared" si="2"/>
        <v>160795</v>
      </c>
      <c r="F160" s="240"/>
    </row>
    <row r="161" spans="1:6" ht="14.25" customHeight="1">
      <c r="A161" s="55">
        <f t="shared" si="3"/>
        <v>45084</v>
      </c>
      <c r="B161" s="35">
        <v>113330</v>
      </c>
      <c r="C161" s="36">
        <v>49465</v>
      </c>
      <c r="D161" s="36">
        <f t="shared" si="2"/>
        <v>162795</v>
      </c>
      <c r="F161" s="240"/>
    </row>
    <row r="162" spans="1:6" ht="14.25" customHeight="1">
      <c r="A162" s="55">
        <f t="shared" si="3"/>
        <v>45085</v>
      </c>
      <c r="B162" s="35">
        <v>112994</v>
      </c>
      <c r="C162" s="36">
        <v>50405</v>
      </c>
      <c r="D162" s="36">
        <f t="shared" si="2"/>
        <v>163399</v>
      </c>
      <c r="F162" s="240"/>
    </row>
    <row r="163" spans="1:6" ht="14.25" customHeight="1">
      <c r="A163" s="55">
        <f t="shared" si="3"/>
        <v>45086</v>
      </c>
      <c r="B163" s="35">
        <v>116396</v>
      </c>
      <c r="C163" s="36">
        <v>48585</v>
      </c>
      <c r="D163" s="36">
        <f t="shared" si="2"/>
        <v>164981</v>
      </c>
      <c r="F163" s="240"/>
    </row>
    <row r="164" spans="1:6" ht="14.25" customHeight="1">
      <c r="A164" s="65">
        <f t="shared" si="3"/>
        <v>45087</v>
      </c>
      <c r="B164" s="39">
        <v>118201</v>
      </c>
      <c r="C164" s="40">
        <v>36584</v>
      </c>
      <c r="D164" s="40">
        <f t="shared" si="2"/>
        <v>154785</v>
      </c>
      <c r="F164" s="240"/>
    </row>
    <row r="165" spans="1:6" ht="14.25" customHeight="1">
      <c r="A165" s="65">
        <f t="shared" si="3"/>
        <v>45088</v>
      </c>
      <c r="B165" s="39">
        <v>114173</v>
      </c>
      <c r="C165" s="40">
        <v>25135</v>
      </c>
      <c r="D165" s="40">
        <f t="shared" si="2"/>
        <v>139308</v>
      </c>
      <c r="F165" s="240"/>
    </row>
    <row r="166" spans="1:6" ht="14.25" customHeight="1">
      <c r="A166" s="55">
        <f t="shared" si="3"/>
        <v>45089</v>
      </c>
      <c r="B166" s="35">
        <v>116530</v>
      </c>
      <c r="C166" s="36">
        <v>46976</v>
      </c>
      <c r="D166" s="36">
        <f t="shared" si="2"/>
        <v>163506</v>
      </c>
      <c r="F166" s="239">
        <f>SUM(D166:D172)</f>
        <v>1113385</v>
      </c>
    </row>
    <row r="167" spans="1:6" ht="14.25" customHeight="1">
      <c r="A167" s="55">
        <f t="shared" si="3"/>
        <v>45090</v>
      </c>
      <c r="B167" s="35">
        <v>113101</v>
      </c>
      <c r="C167" s="36">
        <v>47498</v>
      </c>
      <c r="D167" s="36">
        <f t="shared" si="2"/>
        <v>160599</v>
      </c>
      <c r="F167" s="240"/>
    </row>
    <row r="168" spans="1:6" ht="14.25" customHeight="1">
      <c r="A168" s="55">
        <f t="shared" si="3"/>
        <v>45091</v>
      </c>
      <c r="B168" s="35">
        <v>115627</v>
      </c>
      <c r="C168" s="36">
        <v>48172</v>
      </c>
      <c r="D168" s="36">
        <f t="shared" si="2"/>
        <v>163799</v>
      </c>
      <c r="F168" s="240"/>
    </row>
    <row r="169" spans="1:6" ht="14.25" customHeight="1">
      <c r="A169" s="55">
        <f t="shared" si="3"/>
        <v>45092</v>
      </c>
      <c r="B169" s="35">
        <v>119318</v>
      </c>
      <c r="C169" s="36">
        <v>47999</v>
      </c>
      <c r="D169" s="36">
        <f t="shared" si="2"/>
        <v>167317</v>
      </c>
      <c r="F169" s="240"/>
    </row>
    <row r="170" spans="1:6" ht="14.25" customHeight="1">
      <c r="A170" s="55">
        <f t="shared" si="3"/>
        <v>45093</v>
      </c>
      <c r="B170" s="35">
        <v>120873</v>
      </c>
      <c r="C170" s="36">
        <v>42961</v>
      </c>
      <c r="D170" s="36">
        <f t="shared" si="2"/>
        <v>163834</v>
      </c>
      <c r="F170" s="240"/>
    </row>
    <row r="171" spans="1:6" ht="14.25" customHeight="1">
      <c r="A171" s="65">
        <f t="shared" si="3"/>
        <v>45094</v>
      </c>
      <c r="B171" s="39">
        <v>119714</v>
      </c>
      <c r="C171" s="40">
        <v>34311</v>
      </c>
      <c r="D171" s="40">
        <f t="shared" si="2"/>
        <v>154025</v>
      </c>
      <c r="F171" s="240"/>
    </row>
    <row r="172" spans="1:6" ht="14.25" customHeight="1">
      <c r="A172" s="65">
        <f t="shared" si="3"/>
        <v>45095</v>
      </c>
      <c r="B172" s="39">
        <v>116175</v>
      </c>
      <c r="C172" s="40">
        <v>24130</v>
      </c>
      <c r="D172" s="40">
        <f t="shared" si="2"/>
        <v>140305</v>
      </c>
      <c r="F172" s="240"/>
    </row>
    <row r="173" spans="1:6" ht="14.25" customHeight="1">
      <c r="A173" s="55">
        <f t="shared" si="3"/>
        <v>45096</v>
      </c>
      <c r="B173" s="35">
        <v>119146</v>
      </c>
      <c r="C173" s="36">
        <v>44764</v>
      </c>
      <c r="D173" s="36">
        <f t="shared" si="2"/>
        <v>163910</v>
      </c>
      <c r="F173" s="239">
        <f>SUM(D173:D179)</f>
        <v>1138907</v>
      </c>
    </row>
    <row r="174" spans="1:6" ht="14.25" customHeight="1">
      <c r="A174" s="55">
        <f t="shared" si="3"/>
        <v>45097</v>
      </c>
      <c r="B174" s="35">
        <v>115377</v>
      </c>
      <c r="C174" s="36">
        <v>48560</v>
      </c>
      <c r="D174" s="36">
        <f t="shared" si="2"/>
        <v>163937</v>
      </c>
      <c r="F174" s="240"/>
    </row>
    <row r="175" spans="1:6" ht="14.25" customHeight="1">
      <c r="A175" s="55">
        <f t="shared" si="3"/>
        <v>45098</v>
      </c>
      <c r="B175" s="35">
        <v>118149</v>
      </c>
      <c r="C175" s="36">
        <v>47775</v>
      </c>
      <c r="D175" s="36">
        <f t="shared" si="2"/>
        <v>165924</v>
      </c>
      <c r="F175" s="240"/>
    </row>
    <row r="176" spans="1:6" ht="14.25" customHeight="1">
      <c r="A176" s="55">
        <f t="shared" si="3"/>
        <v>45099</v>
      </c>
      <c r="B176" s="35">
        <v>119753</v>
      </c>
      <c r="C176" s="36">
        <v>48243</v>
      </c>
      <c r="D176" s="36">
        <f t="shared" si="2"/>
        <v>167996</v>
      </c>
      <c r="F176" s="240"/>
    </row>
    <row r="177" spans="1:6" ht="14.25" customHeight="1">
      <c r="A177" s="55">
        <f t="shared" si="3"/>
        <v>45100</v>
      </c>
      <c r="B177" s="35">
        <v>122703</v>
      </c>
      <c r="C177" s="36">
        <v>48054</v>
      </c>
      <c r="D177" s="36">
        <f t="shared" si="2"/>
        <v>170757</v>
      </c>
      <c r="F177" s="240"/>
    </row>
    <row r="178" spans="1:6" ht="14.25" customHeight="1">
      <c r="A178" s="65">
        <f t="shared" si="3"/>
        <v>45101</v>
      </c>
      <c r="B178" s="39">
        <v>125309</v>
      </c>
      <c r="C178" s="40">
        <v>36511</v>
      </c>
      <c r="D178" s="40">
        <f t="shared" si="2"/>
        <v>161820</v>
      </c>
      <c r="F178" s="240"/>
    </row>
    <row r="179" spans="1:6" ht="14.25" customHeight="1">
      <c r="A179" s="65">
        <f t="shared" si="3"/>
        <v>45102</v>
      </c>
      <c r="B179" s="39">
        <v>119300</v>
      </c>
      <c r="C179" s="40">
        <v>25263</v>
      </c>
      <c r="D179" s="40">
        <f t="shared" si="2"/>
        <v>144563</v>
      </c>
      <c r="F179" s="240"/>
    </row>
    <row r="180" spans="1:6" ht="14.25" customHeight="1">
      <c r="A180" s="55">
        <f t="shared" si="3"/>
        <v>45103</v>
      </c>
      <c r="B180" s="35">
        <v>127896</v>
      </c>
      <c r="C180" s="36">
        <v>47266</v>
      </c>
      <c r="D180" s="36">
        <f t="shared" si="2"/>
        <v>175162</v>
      </c>
      <c r="F180" s="239">
        <f>SUM(D180:D186)</f>
        <v>1116160</v>
      </c>
    </row>
    <row r="181" spans="1:6" ht="14.25" customHeight="1">
      <c r="A181" s="55">
        <f t="shared" si="3"/>
        <v>45104</v>
      </c>
      <c r="B181" s="35">
        <v>133871</v>
      </c>
      <c r="C181" s="36">
        <v>48751</v>
      </c>
      <c r="D181" s="36">
        <f t="shared" si="2"/>
        <v>182622</v>
      </c>
      <c r="F181" s="240"/>
    </row>
    <row r="182" spans="1:6" ht="14.25" customHeight="1">
      <c r="A182" s="92">
        <f t="shared" si="3"/>
        <v>45105</v>
      </c>
      <c r="B182" s="93">
        <v>123650</v>
      </c>
      <c r="C182" s="94">
        <v>33379</v>
      </c>
      <c r="D182" s="94">
        <f t="shared" si="2"/>
        <v>157029</v>
      </c>
      <c r="F182" s="240"/>
    </row>
    <row r="183" spans="1:6" ht="14.25" customHeight="1">
      <c r="A183" s="65">
        <f t="shared" si="3"/>
        <v>45106</v>
      </c>
      <c r="B183" s="39">
        <v>98811</v>
      </c>
      <c r="C183" s="40">
        <v>13420</v>
      </c>
      <c r="D183" s="40">
        <f t="shared" si="2"/>
        <v>112231</v>
      </c>
      <c r="F183" s="240"/>
    </row>
    <row r="184" spans="1:6" ht="14.25" customHeight="1">
      <c r="A184" s="92">
        <f t="shared" si="3"/>
        <v>45107</v>
      </c>
      <c r="B184" s="93">
        <v>121135</v>
      </c>
      <c r="C184" s="94">
        <v>33562</v>
      </c>
      <c r="D184" s="94">
        <f t="shared" si="2"/>
        <v>154697</v>
      </c>
      <c r="E184" s="9">
        <f>SUM(D155:D184)</f>
        <v>4727996</v>
      </c>
      <c r="F184" s="240"/>
    </row>
    <row r="185" spans="1:6" ht="14.25" customHeight="1">
      <c r="A185" s="67">
        <f t="shared" si="3"/>
        <v>45108</v>
      </c>
      <c r="B185" s="48">
        <v>135619</v>
      </c>
      <c r="C185" s="49">
        <v>29879</v>
      </c>
      <c r="D185" s="40">
        <f t="shared" si="2"/>
        <v>165498</v>
      </c>
      <c r="F185" s="240"/>
    </row>
    <row r="186" spans="1:6" ht="14.25" customHeight="1">
      <c r="A186" s="75">
        <f t="shared" si="3"/>
        <v>45109</v>
      </c>
      <c r="B186" s="45">
        <v>146362</v>
      </c>
      <c r="C186" s="46">
        <v>22559</v>
      </c>
      <c r="D186" s="40">
        <f t="shared" si="2"/>
        <v>168921</v>
      </c>
      <c r="F186" s="240"/>
    </row>
    <row r="187" spans="1:6" ht="14.25" customHeight="1">
      <c r="A187" s="55">
        <f t="shared" si="3"/>
        <v>45110</v>
      </c>
      <c r="B187" s="13">
        <v>129411</v>
      </c>
      <c r="C187" s="14">
        <v>44772</v>
      </c>
      <c r="D187" s="36">
        <f t="shared" si="2"/>
        <v>174183</v>
      </c>
      <c r="F187" s="239">
        <f>SUM(D187:D193)</f>
        <v>1232503</v>
      </c>
    </row>
    <row r="188" spans="1:6" ht="14.25" customHeight="1">
      <c r="A188" s="55">
        <f t="shared" si="3"/>
        <v>45111</v>
      </c>
      <c r="B188" s="35">
        <v>125423</v>
      </c>
      <c r="C188" s="36">
        <v>48681</v>
      </c>
      <c r="D188" s="36">
        <f t="shared" si="2"/>
        <v>174104</v>
      </c>
      <c r="F188" s="240"/>
    </row>
    <row r="189" spans="1:6" ht="14.25" customHeight="1">
      <c r="A189" s="55">
        <f t="shared" si="3"/>
        <v>45112</v>
      </c>
      <c r="B189" s="35">
        <v>128879</v>
      </c>
      <c r="C189" s="36">
        <v>49764</v>
      </c>
      <c r="D189" s="36">
        <f t="shared" si="2"/>
        <v>178643</v>
      </c>
      <c r="F189" s="240"/>
    </row>
    <row r="190" spans="1:6" ht="14.25" customHeight="1">
      <c r="A190" s="55">
        <f t="shared" si="3"/>
        <v>45113</v>
      </c>
      <c r="B190" s="35">
        <v>128118</v>
      </c>
      <c r="C190" s="36">
        <v>48083</v>
      </c>
      <c r="D190" s="36">
        <f t="shared" si="2"/>
        <v>176201</v>
      </c>
      <c r="F190" s="240"/>
    </row>
    <row r="191" spans="1:6" ht="14.25" customHeight="1">
      <c r="A191" s="55">
        <f t="shared" si="3"/>
        <v>45114</v>
      </c>
      <c r="B191" s="35">
        <v>131803</v>
      </c>
      <c r="C191" s="36">
        <v>45501</v>
      </c>
      <c r="D191" s="36">
        <f t="shared" si="2"/>
        <v>177304</v>
      </c>
      <c r="F191" s="240"/>
    </row>
    <row r="192" spans="1:6" ht="14.25" customHeight="1">
      <c r="A192" s="65">
        <f t="shared" si="3"/>
        <v>45115</v>
      </c>
      <c r="B192" s="39">
        <v>144423</v>
      </c>
      <c r="C192" s="40">
        <v>35337</v>
      </c>
      <c r="D192" s="40">
        <f t="shared" si="2"/>
        <v>179760</v>
      </c>
      <c r="F192" s="240"/>
    </row>
    <row r="193" spans="1:6" ht="14.25" customHeight="1">
      <c r="A193" s="65">
        <f t="shared" si="3"/>
        <v>45116</v>
      </c>
      <c r="B193" s="39">
        <v>147461</v>
      </c>
      <c r="C193" s="40">
        <v>24847</v>
      </c>
      <c r="D193" s="40">
        <f t="shared" si="2"/>
        <v>172308</v>
      </c>
      <c r="E193" t="s">
        <v>13</v>
      </c>
      <c r="F193" s="240"/>
    </row>
    <row r="194" spans="1:6" ht="14.25" customHeight="1">
      <c r="A194" s="55">
        <f t="shared" si="3"/>
        <v>45117</v>
      </c>
      <c r="B194" s="35">
        <v>128435</v>
      </c>
      <c r="C194" s="36">
        <v>45497</v>
      </c>
      <c r="D194" s="36">
        <f t="shared" si="2"/>
        <v>173932</v>
      </c>
      <c r="F194" s="239">
        <f>SUM(D194:D200)</f>
        <v>1194325</v>
      </c>
    </row>
    <row r="195" spans="1:6" ht="14.25" customHeight="1">
      <c r="A195" s="55">
        <f t="shared" si="3"/>
        <v>45118</v>
      </c>
      <c r="B195" s="35">
        <v>122682</v>
      </c>
      <c r="C195" s="36">
        <v>47388</v>
      </c>
      <c r="D195" s="36">
        <f t="shared" si="2"/>
        <v>170070</v>
      </c>
      <c r="F195" s="240"/>
    </row>
    <row r="196" spans="1:6" ht="14.25" customHeight="1">
      <c r="A196" s="55">
        <f t="shared" si="3"/>
        <v>45119</v>
      </c>
      <c r="B196" s="35">
        <v>125259</v>
      </c>
      <c r="C196" s="36">
        <v>49432</v>
      </c>
      <c r="D196" s="36">
        <f t="shared" si="2"/>
        <v>174691</v>
      </c>
      <c r="F196" s="240"/>
    </row>
    <row r="197" spans="1:6" ht="14.25" customHeight="1">
      <c r="A197" s="55">
        <f t="shared" si="3"/>
        <v>45120</v>
      </c>
      <c r="B197" s="35">
        <v>123369</v>
      </c>
      <c r="C197" s="36">
        <v>48939</v>
      </c>
      <c r="D197" s="36">
        <f t="shared" si="2"/>
        <v>172308</v>
      </c>
      <c r="F197" s="240"/>
    </row>
    <row r="198" spans="1:6" ht="14.25" customHeight="1">
      <c r="A198" s="55">
        <f t="shared" si="3"/>
        <v>45121</v>
      </c>
      <c r="B198" s="35">
        <v>127416</v>
      </c>
      <c r="C198" s="36">
        <v>47561</v>
      </c>
      <c r="D198" s="36">
        <f t="shared" si="2"/>
        <v>174977</v>
      </c>
      <c r="F198" s="240"/>
    </row>
    <row r="199" spans="1:6" ht="14.25" customHeight="1">
      <c r="A199" s="65">
        <f t="shared" si="3"/>
        <v>45122</v>
      </c>
      <c r="B199" s="39">
        <v>135601</v>
      </c>
      <c r="C199" s="40">
        <v>35213</v>
      </c>
      <c r="D199" s="40">
        <f t="shared" si="2"/>
        <v>170814</v>
      </c>
      <c r="F199" s="240"/>
    </row>
    <row r="200" spans="1:6" ht="14.25" customHeight="1">
      <c r="A200" s="65">
        <f t="shared" si="3"/>
        <v>45123</v>
      </c>
      <c r="B200" s="39">
        <v>132855</v>
      </c>
      <c r="C200" s="40">
        <v>24678</v>
      </c>
      <c r="D200" s="40">
        <f t="shared" si="2"/>
        <v>157533</v>
      </c>
      <c r="F200" s="240"/>
    </row>
    <row r="201" spans="1:6" ht="14.25" customHeight="1">
      <c r="A201" s="55">
        <f t="shared" si="3"/>
        <v>45124</v>
      </c>
      <c r="B201" s="35">
        <v>116219</v>
      </c>
      <c r="C201" s="36">
        <v>47352</v>
      </c>
      <c r="D201" s="36">
        <f t="shared" si="2"/>
        <v>163571</v>
      </c>
      <c r="F201" s="239">
        <f>SUM(D201:D207)</f>
        <v>1080250</v>
      </c>
    </row>
    <row r="202" spans="1:6" ht="14.25" customHeight="1">
      <c r="A202" s="55">
        <f t="shared" si="3"/>
        <v>45125</v>
      </c>
      <c r="B202" s="35">
        <v>117965</v>
      </c>
      <c r="C202" s="36">
        <v>47024</v>
      </c>
      <c r="D202" s="36">
        <f t="shared" si="2"/>
        <v>164989</v>
      </c>
      <c r="F202" s="240"/>
    </row>
    <row r="203" spans="1:6" ht="14.25" customHeight="1">
      <c r="A203" s="65">
        <f t="shared" si="3"/>
        <v>45126</v>
      </c>
      <c r="B203" s="39">
        <v>100951</v>
      </c>
      <c r="C203" s="40">
        <v>31438</v>
      </c>
      <c r="D203" s="40">
        <f t="shared" si="2"/>
        <v>132389</v>
      </c>
      <c r="F203" s="240"/>
    </row>
    <row r="204" spans="1:6" ht="14.25" customHeight="1">
      <c r="A204" s="55">
        <f t="shared" si="3"/>
        <v>45127</v>
      </c>
      <c r="B204" s="35">
        <v>115499</v>
      </c>
      <c r="C204" s="36">
        <v>48053</v>
      </c>
      <c r="D204" s="36">
        <f t="shared" si="2"/>
        <v>163552</v>
      </c>
      <c r="F204" s="240"/>
    </row>
    <row r="205" spans="1:6" ht="14.25" customHeight="1">
      <c r="A205" s="55">
        <f t="shared" si="3"/>
        <v>45128</v>
      </c>
      <c r="B205" s="35">
        <v>116892</v>
      </c>
      <c r="C205" s="36">
        <v>47675</v>
      </c>
      <c r="D205" s="36">
        <f t="shared" si="2"/>
        <v>164567</v>
      </c>
      <c r="F205" s="240"/>
    </row>
    <row r="206" spans="1:6" ht="14.25" customHeight="1">
      <c r="A206" s="65">
        <f t="shared" si="3"/>
        <v>45129</v>
      </c>
      <c r="B206" s="39">
        <v>116457</v>
      </c>
      <c r="C206" s="40">
        <v>35391</v>
      </c>
      <c r="D206" s="40">
        <f t="shared" si="2"/>
        <v>151848</v>
      </c>
      <c r="F206" s="240"/>
    </row>
    <row r="207" spans="1:6" ht="14.25" customHeight="1">
      <c r="A207" s="65">
        <f t="shared" si="3"/>
        <v>45130</v>
      </c>
      <c r="B207" s="39">
        <v>114111</v>
      </c>
      <c r="C207" s="40">
        <v>25223</v>
      </c>
      <c r="D207" s="40">
        <f t="shared" si="2"/>
        <v>139334</v>
      </c>
      <c r="F207" s="240"/>
    </row>
    <row r="208" spans="1:6" ht="14.25" customHeight="1">
      <c r="A208" s="55">
        <f t="shared" si="3"/>
        <v>45131</v>
      </c>
      <c r="B208" s="35">
        <v>115054</v>
      </c>
      <c r="C208" s="36">
        <v>47584</v>
      </c>
      <c r="D208" s="36">
        <f t="shared" si="2"/>
        <v>162638</v>
      </c>
      <c r="F208" s="239">
        <f>SUM(D208:D214)</f>
        <v>1125287</v>
      </c>
    </row>
    <row r="209" spans="1:6" ht="14.25" customHeight="1">
      <c r="A209" s="55">
        <f t="shared" si="3"/>
        <v>45132</v>
      </c>
      <c r="B209" s="35">
        <v>112760</v>
      </c>
      <c r="C209" s="36">
        <v>51173</v>
      </c>
      <c r="D209" s="36">
        <f t="shared" si="2"/>
        <v>163933</v>
      </c>
      <c r="F209" s="240"/>
    </row>
    <row r="210" spans="1:6" ht="14.25" customHeight="1">
      <c r="A210" s="55">
        <f t="shared" si="3"/>
        <v>45133</v>
      </c>
      <c r="B210" s="35">
        <v>114177</v>
      </c>
      <c r="C210" s="36">
        <v>50306</v>
      </c>
      <c r="D210" s="36">
        <f t="shared" si="2"/>
        <v>164483</v>
      </c>
      <c r="F210" s="240"/>
    </row>
    <row r="211" spans="1:6" ht="14.25" customHeight="1">
      <c r="A211" s="55">
        <f t="shared" si="3"/>
        <v>45134</v>
      </c>
      <c r="B211" s="35">
        <v>113769</v>
      </c>
      <c r="C211" s="36">
        <v>50237</v>
      </c>
      <c r="D211" s="36">
        <f t="shared" si="2"/>
        <v>164006</v>
      </c>
      <c r="F211" s="240"/>
    </row>
    <row r="212" spans="1:6" ht="14.25" customHeight="1">
      <c r="A212" s="55">
        <f t="shared" si="3"/>
        <v>45135</v>
      </c>
      <c r="B212" s="35">
        <v>118873</v>
      </c>
      <c r="C212" s="36">
        <v>47805</v>
      </c>
      <c r="D212" s="36">
        <f t="shared" si="2"/>
        <v>166678</v>
      </c>
      <c r="F212" s="240"/>
    </row>
    <row r="213" spans="1:6" ht="14.25" customHeight="1">
      <c r="A213" s="65">
        <f t="shared" si="3"/>
        <v>45136</v>
      </c>
      <c r="B213" s="39">
        <v>120860</v>
      </c>
      <c r="C213" s="40">
        <v>36886</v>
      </c>
      <c r="D213" s="40">
        <f t="shared" si="2"/>
        <v>157746</v>
      </c>
      <c r="F213" s="240"/>
    </row>
    <row r="214" spans="1:6" ht="14.25" customHeight="1">
      <c r="A214" s="65">
        <f t="shared" si="3"/>
        <v>45137</v>
      </c>
      <c r="B214" s="39">
        <v>118705</v>
      </c>
      <c r="C214" s="40">
        <v>27098</v>
      </c>
      <c r="D214" s="40">
        <f t="shared" si="2"/>
        <v>145803</v>
      </c>
      <c r="E214" t="s">
        <v>14</v>
      </c>
      <c r="F214" s="240"/>
    </row>
    <row r="215" spans="1:6" ht="14.25" customHeight="1">
      <c r="A215" s="55">
        <f t="shared" si="3"/>
        <v>45138</v>
      </c>
      <c r="B215" s="35">
        <v>113741</v>
      </c>
      <c r="C215" s="36">
        <v>46839</v>
      </c>
      <c r="D215" s="36">
        <f t="shared" si="2"/>
        <v>160580</v>
      </c>
      <c r="E215" s="9">
        <f>SUM(D185:D215)</f>
        <v>5127364</v>
      </c>
      <c r="F215" s="239">
        <f>SUM(D215:D221)</f>
        <v>1128694</v>
      </c>
    </row>
    <row r="216" spans="1:6" ht="14.25" customHeight="1">
      <c r="A216" s="68">
        <f t="shared" si="3"/>
        <v>45139</v>
      </c>
      <c r="B216" s="21">
        <v>110849</v>
      </c>
      <c r="C216" s="22">
        <v>48336</v>
      </c>
      <c r="D216" s="36">
        <f t="shared" si="2"/>
        <v>159185</v>
      </c>
      <c r="F216" s="240"/>
    </row>
    <row r="217" spans="1:6" ht="14.25" customHeight="1">
      <c r="A217" s="69">
        <f t="shared" si="3"/>
        <v>45140</v>
      </c>
      <c r="B217" s="34">
        <v>113398</v>
      </c>
      <c r="C217" s="50">
        <v>49200</v>
      </c>
      <c r="D217" s="36">
        <f t="shared" si="2"/>
        <v>162598</v>
      </c>
      <c r="F217" s="240"/>
    </row>
    <row r="218" spans="1:6" ht="14.25" customHeight="1">
      <c r="A218" s="55">
        <f t="shared" si="3"/>
        <v>45141</v>
      </c>
      <c r="B218" s="13">
        <v>116468</v>
      </c>
      <c r="C218" s="14">
        <v>49489</v>
      </c>
      <c r="D218" s="36">
        <f t="shared" si="2"/>
        <v>165957</v>
      </c>
      <c r="F218" s="240"/>
    </row>
    <row r="219" spans="1:6" ht="14.25" customHeight="1">
      <c r="A219" s="55">
        <f t="shared" si="3"/>
        <v>45142</v>
      </c>
      <c r="B219" s="35">
        <v>122182</v>
      </c>
      <c r="C219" s="36">
        <v>47995</v>
      </c>
      <c r="D219" s="36">
        <f t="shared" si="2"/>
        <v>170177</v>
      </c>
      <c r="F219" s="240"/>
    </row>
    <row r="220" spans="1:6" ht="14.25" customHeight="1">
      <c r="A220" s="65">
        <f t="shared" si="3"/>
        <v>45143</v>
      </c>
      <c r="B220" s="39">
        <v>124138</v>
      </c>
      <c r="C220" s="40">
        <v>35991</v>
      </c>
      <c r="D220" s="40">
        <f t="shared" si="2"/>
        <v>160129</v>
      </c>
      <c r="F220" s="240"/>
    </row>
    <row r="221" spans="1:6" ht="14.25" customHeight="1">
      <c r="A221" s="65">
        <f t="shared" si="3"/>
        <v>45144</v>
      </c>
      <c r="B221" s="39">
        <v>123586</v>
      </c>
      <c r="C221" s="40">
        <v>26482</v>
      </c>
      <c r="D221" s="40">
        <f t="shared" si="2"/>
        <v>150068</v>
      </c>
      <c r="F221" s="240"/>
    </row>
    <row r="222" spans="1:6" ht="14.25" customHeight="1">
      <c r="A222" s="55">
        <f t="shared" si="3"/>
        <v>45145</v>
      </c>
      <c r="B222" s="35">
        <v>115417</v>
      </c>
      <c r="C222" s="36">
        <v>47624</v>
      </c>
      <c r="D222" s="36">
        <f t="shared" si="2"/>
        <v>163041</v>
      </c>
      <c r="F222" s="239">
        <f>SUM(D222:D228)</f>
        <v>1127349</v>
      </c>
    </row>
    <row r="223" spans="1:6" ht="14.25" customHeight="1">
      <c r="A223" s="55">
        <f t="shared" si="3"/>
        <v>45146</v>
      </c>
      <c r="B223" s="35">
        <v>113169</v>
      </c>
      <c r="C223" s="36">
        <v>50116</v>
      </c>
      <c r="D223" s="36">
        <f t="shared" si="2"/>
        <v>163285</v>
      </c>
      <c r="F223" s="240"/>
    </row>
    <row r="224" spans="1:6" ht="14.25" customHeight="1">
      <c r="A224" s="55">
        <f t="shared" si="3"/>
        <v>45147</v>
      </c>
      <c r="B224" s="35">
        <v>114049</v>
      </c>
      <c r="C224" s="36">
        <v>50243</v>
      </c>
      <c r="D224" s="36">
        <f t="shared" si="2"/>
        <v>164292</v>
      </c>
      <c r="F224" s="240"/>
    </row>
    <row r="225" spans="1:6" ht="14.25" customHeight="1">
      <c r="A225" s="55">
        <f t="shared" si="3"/>
        <v>45148</v>
      </c>
      <c r="B225" s="35">
        <v>114355</v>
      </c>
      <c r="C225" s="36">
        <v>50960</v>
      </c>
      <c r="D225" s="36">
        <f t="shared" si="2"/>
        <v>165315</v>
      </c>
      <c r="F225" s="240"/>
    </row>
    <row r="226" spans="1:6" ht="14.25" customHeight="1">
      <c r="A226" s="55">
        <f t="shared" si="3"/>
        <v>45149</v>
      </c>
      <c r="B226" s="35">
        <v>120652</v>
      </c>
      <c r="C226" s="36">
        <v>50337</v>
      </c>
      <c r="D226" s="36">
        <f t="shared" si="2"/>
        <v>170989</v>
      </c>
      <c r="F226" s="240"/>
    </row>
    <row r="227" spans="1:6" ht="14.25" customHeight="1">
      <c r="A227" s="65">
        <f t="shared" si="3"/>
        <v>45150</v>
      </c>
      <c r="B227" s="39">
        <v>119356</v>
      </c>
      <c r="C227" s="40">
        <v>38177</v>
      </c>
      <c r="D227" s="40">
        <f t="shared" si="2"/>
        <v>157533</v>
      </c>
      <c r="F227" s="240"/>
    </row>
    <row r="228" spans="1:6" ht="14.25" customHeight="1">
      <c r="A228" s="65">
        <f t="shared" si="3"/>
        <v>45151</v>
      </c>
      <c r="B228" s="39">
        <v>115604</v>
      </c>
      <c r="C228" s="40">
        <v>27290</v>
      </c>
      <c r="D228" s="40">
        <f t="shared" si="2"/>
        <v>142894</v>
      </c>
      <c r="F228" s="240"/>
    </row>
    <row r="229" spans="1:6" ht="14.25" customHeight="1">
      <c r="A229" s="55">
        <f t="shared" si="3"/>
        <v>45152</v>
      </c>
      <c r="B229" s="35">
        <v>112691</v>
      </c>
      <c r="C229" s="36">
        <v>48521</v>
      </c>
      <c r="D229" s="36">
        <f t="shared" si="2"/>
        <v>161212</v>
      </c>
      <c r="F229" s="239">
        <f>SUM(D229:D235)</f>
        <v>1033125</v>
      </c>
    </row>
    <row r="230" spans="1:6" ht="14.25" customHeight="1">
      <c r="A230" s="55">
        <f t="shared" si="3"/>
        <v>45153</v>
      </c>
      <c r="B230" s="35">
        <v>112230</v>
      </c>
      <c r="C230" s="36">
        <v>50894</v>
      </c>
      <c r="D230" s="36">
        <f t="shared" si="2"/>
        <v>163124</v>
      </c>
      <c r="F230" s="240"/>
    </row>
    <row r="231" spans="1:6" ht="14.25" customHeight="1">
      <c r="A231" s="55">
        <f t="shared" si="3"/>
        <v>45154</v>
      </c>
      <c r="B231" s="35">
        <v>119572</v>
      </c>
      <c r="C231" s="36">
        <v>43978</v>
      </c>
      <c r="D231" s="36">
        <f t="shared" si="2"/>
        <v>163550</v>
      </c>
      <c r="F231" s="240"/>
    </row>
    <row r="232" spans="1:6" ht="14.25" customHeight="1">
      <c r="A232" s="65">
        <f t="shared" si="3"/>
        <v>45155</v>
      </c>
      <c r="B232" s="39">
        <v>84128</v>
      </c>
      <c r="C232" s="40">
        <v>20936</v>
      </c>
      <c r="D232" s="40">
        <f t="shared" si="2"/>
        <v>105064</v>
      </c>
      <c r="E232" t="s">
        <v>15</v>
      </c>
      <c r="F232" s="240"/>
    </row>
    <row r="233" spans="1:6" ht="14.25" customHeight="1">
      <c r="A233" s="55">
        <f t="shared" si="3"/>
        <v>45156</v>
      </c>
      <c r="B233" s="35">
        <v>112183</v>
      </c>
      <c r="C233" s="36">
        <v>45022</v>
      </c>
      <c r="D233" s="36">
        <f t="shared" si="2"/>
        <v>157205</v>
      </c>
      <c r="F233" s="240"/>
    </row>
    <row r="234" spans="1:6" ht="14.25" customHeight="1">
      <c r="A234" s="65">
        <f t="shared" si="3"/>
        <v>45157</v>
      </c>
      <c r="B234" s="39">
        <v>108934</v>
      </c>
      <c r="C234" s="40">
        <v>36752</v>
      </c>
      <c r="D234" s="40">
        <f t="shared" si="2"/>
        <v>145686</v>
      </c>
      <c r="F234" s="240"/>
    </row>
    <row r="235" spans="1:6" ht="14.25" customHeight="1">
      <c r="A235" s="65">
        <f t="shared" si="3"/>
        <v>45158</v>
      </c>
      <c r="B235" s="39">
        <v>111075</v>
      </c>
      <c r="C235" s="40">
        <v>26209</v>
      </c>
      <c r="D235" s="40">
        <f t="shared" si="2"/>
        <v>137284</v>
      </c>
      <c r="F235" s="240"/>
    </row>
    <row r="236" spans="1:6" ht="14.25" customHeight="1">
      <c r="A236" s="55">
        <f t="shared" si="3"/>
        <v>45159</v>
      </c>
      <c r="B236" s="35">
        <v>113777</v>
      </c>
      <c r="C236" s="36">
        <v>48475</v>
      </c>
      <c r="D236" s="36">
        <f t="shared" si="2"/>
        <v>162252</v>
      </c>
      <c r="F236" s="239">
        <f>SUM(D236:D242)</f>
        <v>1118392</v>
      </c>
    </row>
    <row r="237" spans="1:6" ht="14.25" customHeight="1">
      <c r="A237" s="55">
        <f t="shared" si="3"/>
        <v>45160</v>
      </c>
      <c r="B237" s="35">
        <v>111223</v>
      </c>
      <c r="C237" s="36">
        <v>50589</v>
      </c>
      <c r="D237" s="36">
        <f t="shared" si="2"/>
        <v>161812</v>
      </c>
      <c r="F237" s="240"/>
    </row>
    <row r="238" spans="1:6" ht="14.25" customHeight="1">
      <c r="A238" s="55">
        <f t="shared" si="3"/>
        <v>45161</v>
      </c>
      <c r="B238" s="35">
        <v>113037</v>
      </c>
      <c r="C238" s="36">
        <v>50656</v>
      </c>
      <c r="D238" s="36">
        <f t="shared" si="2"/>
        <v>163693</v>
      </c>
      <c r="F238" s="240"/>
    </row>
    <row r="239" spans="1:6" ht="14.25" customHeight="1">
      <c r="A239" s="55">
        <f t="shared" si="3"/>
        <v>45162</v>
      </c>
      <c r="B239" s="35">
        <v>113382</v>
      </c>
      <c r="C239" s="36">
        <v>49504</v>
      </c>
      <c r="D239" s="36">
        <f t="shared" si="2"/>
        <v>162886</v>
      </c>
      <c r="F239" s="240"/>
    </row>
    <row r="240" spans="1:6" ht="14.25" customHeight="1">
      <c r="A240" s="55">
        <f t="shared" si="3"/>
        <v>45163</v>
      </c>
      <c r="B240" s="35">
        <v>118743</v>
      </c>
      <c r="C240" s="36">
        <v>48492</v>
      </c>
      <c r="D240" s="36">
        <f t="shared" si="2"/>
        <v>167235</v>
      </c>
      <c r="F240" s="240"/>
    </row>
    <row r="241" spans="1:6" ht="14.25" customHeight="1">
      <c r="A241" s="65">
        <f t="shared" si="3"/>
        <v>45164</v>
      </c>
      <c r="B241" s="39">
        <v>118042</v>
      </c>
      <c r="C241" s="40">
        <v>37026</v>
      </c>
      <c r="D241" s="40">
        <f t="shared" si="2"/>
        <v>155068</v>
      </c>
      <c r="F241" s="240"/>
    </row>
    <row r="242" spans="1:6" ht="14.25" customHeight="1">
      <c r="A242" s="65">
        <f t="shared" si="3"/>
        <v>45165</v>
      </c>
      <c r="B242" s="39">
        <v>118497</v>
      </c>
      <c r="C242" s="40">
        <v>26949</v>
      </c>
      <c r="D242" s="40">
        <f t="shared" si="2"/>
        <v>145446</v>
      </c>
      <c r="F242" s="240"/>
    </row>
    <row r="243" spans="1:6" ht="14.25" customHeight="1">
      <c r="A243" s="55">
        <f t="shared" si="3"/>
        <v>45166</v>
      </c>
      <c r="B243" s="35">
        <v>113195</v>
      </c>
      <c r="C243" s="36">
        <v>49771</v>
      </c>
      <c r="D243" s="36">
        <f t="shared" si="2"/>
        <v>162966</v>
      </c>
      <c r="F243" s="239">
        <f>SUM(D243:D249)</f>
        <v>1132045</v>
      </c>
    </row>
    <row r="244" spans="1:6" ht="14.25" customHeight="1">
      <c r="A244" s="55">
        <f t="shared" si="3"/>
        <v>45167</v>
      </c>
      <c r="B244" s="35">
        <v>112726</v>
      </c>
      <c r="C244" s="36">
        <v>51787</v>
      </c>
      <c r="D244" s="36">
        <f t="shared" si="2"/>
        <v>164513</v>
      </c>
      <c r="F244" s="240"/>
    </row>
    <row r="245" spans="1:6" ht="14.25" customHeight="1">
      <c r="A245" s="55">
        <f t="shared" si="3"/>
        <v>45168</v>
      </c>
      <c r="B245" s="35">
        <v>113896</v>
      </c>
      <c r="C245" s="36">
        <v>51045</v>
      </c>
      <c r="D245" s="36">
        <f t="shared" si="2"/>
        <v>164941</v>
      </c>
      <c r="F245" s="240"/>
    </row>
    <row r="246" spans="1:6" ht="14.25" customHeight="1">
      <c r="A246" s="55">
        <f t="shared" si="3"/>
        <v>45169</v>
      </c>
      <c r="B246" s="35">
        <v>116237</v>
      </c>
      <c r="C246" s="36">
        <v>49820</v>
      </c>
      <c r="D246" s="36">
        <f t="shared" si="2"/>
        <v>166057</v>
      </c>
      <c r="E246" s="9">
        <f>SUM(D216:D246)</f>
        <v>4905457</v>
      </c>
      <c r="F246" s="240"/>
    </row>
    <row r="247" spans="1:6" ht="14.25" customHeight="1">
      <c r="A247" s="68">
        <f t="shared" si="3"/>
        <v>45170</v>
      </c>
      <c r="B247" s="21">
        <v>119520</v>
      </c>
      <c r="C247" s="22">
        <v>48319</v>
      </c>
      <c r="D247" s="36">
        <f t="shared" si="2"/>
        <v>167839</v>
      </c>
      <c r="F247" s="240"/>
    </row>
    <row r="248" spans="1:6" ht="14.25" customHeight="1">
      <c r="A248" s="75">
        <f t="shared" si="3"/>
        <v>45171</v>
      </c>
      <c r="B248" s="45">
        <v>120289</v>
      </c>
      <c r="C248" s="46">
        <v>35710</v>
      </c>
      <c r="D248" s="40">
        <f t="shared" si="2"/>
        <v>155999</v>
      </c>
      <c r="F248" s="240"/>
    </row>
    <row r="249" spans="1:6" ht="14.25" customHeight="1">
      <c r="A249" s="65">
        <f t="shared" si="3"/>
        <v>45172</v>
      </c>
      <c r="B249" s="17">
        <v>123360</v>
      </c>
      <c r="C249" s="18">
        <v>26370</v>
      </c>
      <c r="D249" s="40">
        <f t="shared" si="2"/>
        <v>149730</v>
      </c>
      <c r="F249" s="240"/>
    </row>
    <row r="250" spans="1:6" ht="14.25" customHeight="1">
      <c r="A250" s="55">
        <f t="shared" si="3"/>
        <v>45173</v>
      </c>
      <c r="B250" s="35">
        <v>114829</v>
      </c>
      <c r="C250" s="36">
        <v>48827</v>
      </c>
      <c r="D250" s="36">
        <f t="shared" si="2"/>
        <v>163656</v>
      </c>
      <c r="F250" s="239">
        <f>SUM(D250:D256)</f>
        <v>1127199</v>
      </c>
    </row>
    <row r="251" spans="1:6" ht="14.25" customHeight="1">
      <c r="A251" s="55">
        <f t="shared" si="3"/>
        <v>45174</v>
      </c>
      <c r="B251" s="35">
        <v>112475</v>
      </c>
      <c r="C251" s="36">
        <v>50506</v>
      </c>
      <c r="D251" s="36">
        <f t="shared" si="2"/>
        <v>162981</v>
      </c>
      <c r="F251" s="240"/>
    </row>
    <row r="252" spans="1:6" ht="14.25" customHeight="1">
      <c r="A252" s="55">
        <f t="shared" si="3"/>
        <v>45175</v>
      </c>
      <c r="B252" s="35">
        <v>114486</v>
      </c>
      <c r="C252" s="36">
        <v>50102</v>
      </c>
      <c r="D252" s="36">
        <f t="shared" si="2"/>
        <v>164588</v>
      </c>
      <c r="F252" s="240"/>
    </row>
    <row r="253" spans="1:6" ht="14.25" customHeight="1">
      <c r="A253" s="55">
        <f t="shared" si="3"/>
        <v>45176</v>
      </c>
      <c r="B253" s="35">
        <v>109431</v>
      </c>
      <c r="C253" s="36">
        <v>49506</v>
      </c>
      <c r="D253" s="36">
        <f t="shared" si="2"/>
        <v>158937</v>
      </c>
      <c r="F253" s="240"/>
    </row>
    <row r="254" spans="1:6" ht="14.25" customHeight="1">
      <c r="A254" s="55">
        <f t="shared" si="3"/>
        <v>45177</v>
      </c>
      <c r="B254" s="35">
        <v>119742</v>
      </c>
      <c r="C254" s="36">
        <v>48857</v>
      </c>
      <c r="D254" s="36">
        <f t="shared" si="2"/>
        <v>168599</v>
      </c>
      <c r="F254" s="240"/>
    </row>
    <row r="255" spans="1:6" ht="14.25" customHeight="1">
      <c r="A255" s="65">
        <f t="shared" si="3"/>
        <v>45178</v>
      </c>
      <c r="B255" s="39">
        <v>122306</v>
      </c>
      <c r="C255" s="40">
        <v>37057</v>
      </c>
      <c r="D255" s="40">
        <f t="shared" si="2"/>
        <v>159363</v>
      </c>
      <c r="F255" s="240"/>
    </row>
    <row r="256" spans="1:6" ht="14.25" customHeight="1">
      <c r="A256" s="65">
        <f t="shared" si="3"/>
        <v>45179</v>
      </c>
      <c r="B256" s="39">
        <v>122759</v>
      </c>
      <c r="C256" s="40">
        <v>26316</v>
      </c>
      <c r="D256" s="40">
        <f t="shared" si="2"/>
        <v>149075</v>
      </c>
      <c r="F256" s="240"/>
    </row>
    <row r="257" spans="1:6" ht="14.25" customHeight="1">
      <c r="A257" s="55">
        <f t="shared" si="3"/>
        <v>45180</v>
      </c>
      <c r="B257" s="35">
        <v>115140</v>
      </c>
      <c r="C257" s="36">
        <v>48903</v>
      </c>
      <c r="D257" s="36">
        <f t="shared" si="2"/>
        <v>164043</v>
      </c>
      <c r="F257" s="239">
        <f>SUM(D257:D263)</f>
        <v>1122417</v>
      </c>
    </row>
    <row r="258" spans="1:6" ht="14.25" customHeight="1">
      <c r="A258" s="55">
        <f t="shared" si="3"/>
        <v>45181</v>
      </c>
      <c r="B258" s="35">
        <v>111607</v>
      </c>
      <c r="C258" s="36">
        <v>51359</v>
      </c>
      <c r="D258" s="36">
        <f t="shared" si="2"/>
        <v>162966</v>
      </c>
      <c r="F258" s="240"/>
    </row>
    <row r="259" spans="1:6" ht="14.25" customHeight="1">
      <c r="A259" s="55">
        <f t="shared" si="3"/>
        <v>45182</v>
      </c>
      <c r="B259" s="35">
        <v>112603</v>
      </c>
      <c r="C259" s="36">
        <v>50688</v>
      </c>
      <c r="D259" s="36">
        <f t="shared" si="2"/>
        <v>163291</v>
      </c>
      <c r="F259" s="240"/>
    </row>
    <row r="260" spans="1:6" ht="14.25" customHeight="1">
      <c r="A260" s="55">
        <f t="shared" si="3"/>
        <v>45183</v>
      </c>
      <c r="B260" s="35">
        <v>114615</v>
      </c>
      <c r="C260" s="36">
        <v>50785</v>
      </c>
      <c r="D260" s="36">
        <f t="shared" si="2"/>
        <v>165400</v>
      </c>
      <c r="F260" s="240"/>
    </row>
    <row r="261" spans="1:6" ht="14.25" customHeight="1">
      <c r="A261" s="55">
        <f t="shared" si="3"/>
        <v>45184</v>
      </c>
      <c r="B261" s="35">
        <v>119659</v>
      </c>
      <c r="C261" s="36">
        <v>48896</v>
      </c>
      <c r="D261" s="36">
        <f t="shared" si="2"/>
        <v>168555</v>
      </c>
      <c r="F261" s="240"/>
    </row>
    <row r="262" spans="1:6" ht="14.25" customHeight="1">
      <c r="A262" s="65">
        <f t="shared" si="3"/>
        <v>45185</v>
      </c>
      <c r="B262" s="39">
        <v>117663</v>
      </c>
      <c r="C262" s="40">
        <v>36574</v>
      </c>
      <c r="D262" s="40">
        <f t="shared" si="2"/>
        <v>154237</v>
      </c>
      <c r="F262" s="240"/>
    </row>
    <row r="263" spans="1:6" ht="14.25" customHeight="1">
      <c r="A263" s="65">
        <f t="shared" si="3"/>
        <v>45186</v>
      </c>
      <c r="B263" s="39">
        <v>118220</v>
      </c>
      <c r="C263" s="40">
        <v>25705</v>
      </c>
      <c r="D263" s="40">
        <f t="shared" si="2"/>
        <v>143925</v>
      </c>
      <c r="F263" s="240"/>
    </row>
    <row r="264" spans="1:6" ht="14.25" customHeight="1">
      <c r="A264" s="55">
        <f t="shared" si="3"/>
        <v>45187</v>
      </c>
      <c r="B264" s="35">
        <v>111421</v>
      </c>
      <c r="C264" s="36">
        <v>48662</v>
      </c>
      <c r="D264" s="36">
        <f t="shared" si="2"/>
        <v>160083</v>
      </c>
      <c r="F264" s="239">
        <f>SUM(D264:D270)</f>
        <v>1103213</v>
      </c>
    </row>
    <row r="265" spans="1:6" ht="14.25" customHeight="1">
      <c r="A265" s="55">
        <f t="shared" si="3"/>
        <v>45188</v>
      </c>
      <c r="B265" s="35">
        <v>110078</v>
      </c>
      <c r="C265" s="36">
        <v>49752</v>
      </c>
      <c r="D265" s="36">
        <f t="shared" si="2"/>
        <v>159830</v>
      </c>
      <c r="F265" s="240"/>
    </row>
    <row r="266" spans="1:6" ht="14.25" customHeight="1">
      <c r="A266" s="55">
        <f t="shared" si="3"/>
        <v>45189</v>
      </c>
      <c r="B266" s="35">
        <v>113118</v>
      </c>
      <c r="C266" s="36">
        <v>50122</v>
      </c>
      <c r="D266" s="36">
        <f t="shared" si="2"/>
        <v>163240</v>
      </c>
      <c r="F266" s="240"/>
    </row>
    <row r="267" spans="1:6" ht="14.25" customHeight="1">
      <c r="A267" s="55">
        <f t="shared" si="3"/>
        <v>45190</v>
      </c>
      <c r="B267" s="35">
        <v>113785</v>
      </c>
      <c r="C267" s="36">
        <v>48852</v>
      </c>
      <c r="D267" s="36">
        <f t="shared" si="2"/>
        <v>162637</v>
      </c>
      <c r="F267" s="240"/>
    </row>
    <row r="268" spans="1:6" ht="14.25" customHeight="1">
      <c r="A268" s="55">
        <f t="shared" si="3"/>
        <v>45191</v>
      </c>
      <c r="B268" s="35">
        <v>117842</v>
      </c>
      <c r="C268" s="36">
        <v>47998</v>
      </c>
      <c r="D268" s="36">
        <f t="shared" si="2"/>
        <v>165840</v>
      </c>
      <c r="F268" s="240"/>
    </row>
    <row r="269" spans="1:6" ht="14.25" customHeight="1">
      <c r="A269" s="65">
        <f t="shared" si="3"/>
        <v>45192</v>
      </c>
      <c r="B269" s="39">
        <v>116205</v>
      </c>
      <c r="C269" s="40">
        <v>37187</v>
      </c>
      <c r="D269" s="40">
        <f t="shared" si="2"/>
        <v>153392</v>
      </c>
      <c r="F269" s="240"/>
    </row>
    <row r="270" spans="1:6" ht="14.25" customHeight="1">
      <c r="A270" s="65">
        <f t="shared" si="3"/>
        <v>45193</v>
      </c>
      <c r="B270" s="39">
        <v>111755</v>
      </c>
      <c r="C270" s="40">
        <v>26436</v>
      </c>
      <c r="D270" s="40">
        <f t="shared" si="2"/>
        <v>138191</v>
      </c>
      <c r="F270" s="240"/>
    </row>
    <row r="271" spans="1:6" ht="14.25" customHeight="1">
      <c r="A271" s="55">
        <f t="shared" si="3"/>
        <v>45194</v>
      </c>
      <c r="B271" s="35">
        <v>115890</v>
      </c>
      <c r="C271" s="36">
        <v>49565</v>
      </c>
      <c r="D271" s="36">
        <f t="shared" si="2"/>
        <v>165455</v>
      </c>
      <c r="F271" s="239">
        <f>SUM(D271:D277)</f>
        <v>1112442</v>
      </c>
    </row>
    <row r="272" spans="1:6" ht="14.25" customHeight="1">
      <c r="A272" s="55">
        <f t="shared" si="3"/>
        <v>45195</v>
      </c>
      <c r="B272" s="35">
        <v>111269</v>
      </c>
      <c r="C272" s="36">
        <v>51509</v>
      </c>
      <c r="D272" s="36">
        <f t="shared" si="2"/>
        <v>162778</v>
      </c>
      <c r="F272" s="240"/>
    </row>
    <row r="273" spans="1:8" ht="14.25" customHeight="1">
      <c r="A273" s="55">
        <f t="shared" si="3"/>
        <v>45196</v>
      </c>
      <c r="B273" s="35">
        <v>124371</v>
      </c>
      <c r="C273" s="36">
        <v>48969</v>
      </c>
      <c r="D273" s="36">
        <f t="shared" si="2"/>
        <v>173340</v>
      </c>
      <c r="F273" s="240"/>
      <c r="H273">
        <f>1300*75%</f>
        <v>975</v>
      </c>
    </row>
    <row r="274" spans="1:8" ht="14.25" customHeight="1">
      <c r="A274" s="65">
        <f t="shared" si="3"/>
        <v>45197</v>
      </c>
      <c r="B274" s="39">
        <v>105890</v>
      </c>
      <c r="C274" s="40">
        <v>32166</v>
      </c>
      <c r="D274" s="40">
        <f t="shared" si="2"/>
        <v>138056</v>
      </c>
      <c r="E274" t="s">
        <v>16</v>
      </c>
      <c r="F274" s="240"/>
      <c r="H274">
        <f>1300*25%</f>
        <v>325</v>
      </c>
    </row>
    <row r="275" spans="1:8" ht="14.25" customHeight="1">
      <c r="A275" s="55">
        <f t="shared" si="3"/>
        <v>45198</v>
      </c>
      <c r="B275" s="35">
        <v>117493</v>
      </c>
      <c r="C275" s="36">
        <v>45692</v>
      </c>
      <c r="D275" s="36">
        <f t="shared" si="2"/>
        <v>163185</v>
      </c>
      <c r="F275" s="240"/>
    </row>
    <row r="276" spans="1:8" ht="14.25" customHeight="1">
      <c r="A276" s="65">
        <f t="shared" si="3"/>
        <v>45199</v>
      </c>
      <c r="B276" s="39">
        <v>120929</v>
      </c>
      <c r="C276" s="40">
        <v>35984</v>
      </c>
      <c r="D276" s="40">
        <f t="shared" si="2"/>
        <v>156913</v>
      </c>
      <c r="E276" s="9">
        <f>SUM(D247:D276)</f>
        <v>4786124</v>
      </c>
      <c r="F276" s="240"/>
    </row>
    <row r="277" spans="1:8" ht="14.25" customHeight="1">
      <c r="A277" s="67">
        <f t="shared" si="3"/>
        <v>45200</v>
      </c>
      <c r="B277" s="95">
        <v>127174</v>
      </c>
      <c r="C277" s="49">
        <v>25541</v>
      </c>
      <c r="D277" s="40">
        <f t="shared" si="2"/>
        <v>152715</v>
      </c>
      <c r="F277" s="240"/>
    </row>
    <row r="278" spans="1:8" ht="14.25" customHeight="1">
      <c r="A278" s="96">
        <f t="shared" si="3"/>
        <v>45201</v>
      </c>
      <c r="B278" s="36">
        <v>113992</v>
      </c>
      <c r="C278" s="36">
        <v>46875</v>
      </c>
      <c r="D278" s="36">
        <f t="shared" si="2"/>
        <v>160867</v>
      </c>
      <c r="F278" s="239">
        <f>SUM(D278:D284)</f>
        <v>1132798</v>
      </c>
    </row>
    <row r="279" spans="1:8" ht="14.25" customHeight="1">
      <c r="A279" s="97">
        <f t="shared" si="3"/>
        <v>45202</v>
      </c>
      <c r="B279" s="36">
        <v>113633</v>
      </c>
      <c r="C279" s="36">
        <v>49981</v>
      </c>
      <c r="D279" s="36">
        <f t="shared" si="2"/>
        <v>163614</v>
      </c>
      <c r="F279" s="240"/>
    </row>
    <row r="280" spans="1:8" ht="14.25" customHeight="1">
      <c r="A280" s="97">
        <f t="shared" si="3"/>
        <v>45203</v>
      </c>
      <c r="B280" s="36">
        <v>114825</v>
      </c>
      <c r="C280" s="36">
        <v>50192</v>
      </c>
      <c r="D280" s="36">
        <f t="shared" si="2"/>
        <v>165017</v>
      </c>
      <c r="F280" s="240"/>
    </row>
    <row r="281" spans="1:8" ht="14.25" customHeight="1">
      <c r="A281" s="97">
        <f t="shared" si="3"/>
        <v>45204</v>
      </c>
      <c r="B281" s="36">
        <v>112690</v>
      </c>
      <c r="C281" s="36">
        <v>48440</v>
      </c>
      <c r="D281" s="36">
        <f t="shared" si="2"/>
        <v>161130</v>
      </c>
      <c r="F281" s="240"/>
    </row>
    <row r="282" spans="1:8" ht="14.25" customHeight="1">
      <c r="A282" s="97">
        <f t="shared" si="3"/>
        <v>45205</v>
      </c>
      <c r="B282" s="36">
        <v>122737</v>
      </c>
      <c r="C282" s="36">
        <v>47577</v>
      </c>
      <c r="D282" s="36">
        <f t="shared" si="2"/>
        <v>170314</v>
      </c>
      <c r="F282" s="240"/>
    </row>
    <row r="283" spans="1:8" ht="14.25" customHeight="1">
      <c r="A283" s="98">
        <f t="shared" si="3"/>
        <v>45206</v>
      </c>
      <c r="B283" s="40">
        <v>125115</v>
      </c>
      <c r="C283" s="40">
        <v>35798</v>
      </c>
      <c r="D283" s="40">
        <f t="shared" si="2"/>
        <v>160913</v>
      </c>
      <c r="F283" s="240"/>
    </row>
    <row r="284" spans="1:8" ht="14.25" customHeight="1">
      <c r="A284" s="98">
        <f t="shared" si="3"/>
        <v>45207</v>
      </c>
      <c r="B284" s="40">
        <v>125607</v>
      </c>
      <c r="C284" s="40">
        <v>25336</v>
      </c>
      <c r="D284" s="40">
        <f t="shared" si="2"/>
        <v>150943</v>
      </c>
      <c r="F284" s="240"/>
    </row>
    <row r="285" spans="1:8" ht="14.25" customHeight="1">
      <c r="A285" s="97">
        <f t="shared" si="3"/>
        <v>45208</v>
      </c>
      <c r="B285" s="36">
        <v>114403</v>
      </c>
      <c r="C285" s="36">
        <v>47400</v>
      </c>
      <c r="D285" s="36">
        <f t="shared" si="2"/>
        <v>161803</v>
      </c>
      <c r="F285" s="239">
        <f>SUM(D285:D291)</f>
        <v>1126928</v>
      </c>
    </row>
    <row r="286" spans="1:8" ht="14.25" customHeight="1">
      <c r="A286" s="97">
        <f t="shared" si="3"/>
        <v>45209</v>
      </c>
      <c r="B286" s="36">
        <v>113486</v>
      </c>
      <c r="C286" s="36">
        <v>49753</v>
      </c>
      <c r="D286" s="36">
        <f t="shared" si="2"/>
        <v>163239</v>
      </c>
      <c r="F286" s="240"/>
    </row>
    <row r="287" spans="1:8" ht="14.25" customHeight="1">
      <c r="A287" s="97">
        <f t="shared" si="3"/>
        <v>45210</v>
      </c>
      <c r="B287" s="36">
        <v>114682</v>
      </c>
      <c r="C287" s="36">
        <v>49692</v>
      </c>
      <c r="D287" s="36">
        <f t="shared" si="2"/>
        <v>164374</v>
      </c>
      <c r="F287" s="240"/>
    </row>
    <row r="288" spans="1:8" ht="14.25" customHeight="1">
      <c r="A288" s="97">
        <f t="shared" si="3"/>
        <v>45211</v>
      </c>
      <c r="B288" s="36">
        <v>115681</v>
      </c>
      <c r="C288" s="36">
        <v>49573</v>
      </c>
      <c r="D288" s="36">
        <f t="shared" si="2"/>
        <v>165254</v>
      </c>
      <c r="F288" s="240"/>
    </row>
    <row r="289" spans="1:6" ht="14.25" customHeight="1">
      <c r="A289" s="97">
        <f t="shared" si="3"/>
        <v>45212</v>
      </c>
      <c r="B289" s="36">
        <v>120506</v>
      </c>
      <c r="C289" s="36">
        <v>48381</v>
      </c>
      <c r="D289" s="36">
        <f t="shared" si="2"/>
        <v>168887</v>
      </c>
      <c r="F289" s="240"/>
    </row>
    <row r="290" spans="1:6" ht="14.25" customHeight="1">
      <c r="A290" s="98">
        <f t="shared" si="3"/>
        <v>45213</v>
      </c>
      <c r="B290" s="40">
        <v>120149</v>
      </c>
      <c r="C290" s="40">
        <v>36599</v>
      </c>
      <c r="D290" s="40">
        <f t="shared" si="2"/>
        <v>156748</v>
      </c>
      <c r="F290" s="240"/>
    </row>
    <row r="291" spans="1:6" ht="14.25" customHeight="1">
      <c r="A291" s="98">
        <f t="shared" si="3"/>
        <v>45214</v>
      </c>
      <c r="B291" s="40">
        <v>120722</v>
      </c>
      <c r="C291" s="40">
        <v>25901</v>
      </c>
      <c r="D291" s="40">
        <f t="shared" si="2"/>
        <v>146623</v>
      </c>
      <c r="F291" s="240"/>
    </row>
    <row r="292" spans="1:6" ht="14.25" customHeight="1">
      <c r="A292" s="97">
        <f t="shared" si="3"/>
        <v>45215</v>
      </c>
      <c r="B292" s="36">
        <v>116838</v>
      </c>
      <c r="C292" s="36">
        <v>48343</v>
      </c>
      <c r="D292" s="36">
        <f t="shared" si="2"/>
        <v>165181</v>
      </c>
      <c r="F292" s="239">
        <f>SUM(D292:D298)</f>
        <v>1129517</v>
      </c>
    </row>
    <row r="293" spans="1:6" ht="14.25" customHeight="1">
      <c r="A293" s="97">
        <f t="shared" si="3"/>
        <v>45216</v>
      </c>
      <c r="B293" s="36">
        <v>113348</v>
      </c>
      <c r="C293" s="36">
        <v>50771</v>
      </c>
      <c r="D293" s="36">
        <f t="shared" si="2"/>
        <v>164119</v>
      </c>
      <c r="F293" s="240"/>
    </row>
    <row r="294" spans="1:6" ht="14.25" customHeight="1">
      <c r="A294" s="97">
        <f t="shared" si="3"/>
        <v>45217</v>
      </c>
      <c r="B294" s="36">
        <v>116034</v>
      </c>
      <c r="C294" s="36">
        <v>51763</v>
      </c>
      <c r="D294" s="36">
        <f t="shared" si="2"/>
        <v>167797</v>
      </c>
      <c r="F294" s="240"/>
    </row>
    <row r="295" spans="1:6" ht="14.25" customHeight="1">
      <c r="A295" s="97">
        <f t="shared" si="3"/>
        <v>45218</v>
      </c>
      <c r="B295" s="36">
        <v>115848</v>
      </c>
      <c r="C295" s="36">
        <v>50138</v>
      </c>
      <c r="D295" s="36">
        <f t="shared" si="2"/>
        <v>165986</v>
      </c>
      <c r="F295" s="240"/>
    </row>
    <row r="296" spans="1:6" ht="14.25" customHeight="1">
      <c r="A296" s="97">
        <f t="shared" si="3"/>
        <v>45219</v>
      </c>
      <c r="B296" s="36">
        <v>119361</v>
      </c>
      <c r="C296" s="36">
        <v>48017</v>
      </c>
      <c r="D296" s="36">
        <f t="shared" si="2"/>
        <v>167378</v>
      </c>
      <c r="F296" s="240"/>
    </row>
    <row r="297" spans="1:6" ht="14.25" customHeight="1">
      <c r="A297" s="98">
        <f t="shared" si="3"/>
        <v>45220</v>
      </c>
      <c r="B297" s="40">
        <v>118169</v>
      </c>
      <c r="C297" s="40">
        <v>36218</v>
      </c>
      <c r="D297" s="40">
        <f t="shared" si="2"/>
        <v>154387</v>
      </c>
      <c r="F297" s="240"/>
    </row>
    <row r="298" spans="1:6" ht="14.25" customHeight="1">
      <c r="A298" s="98">
        <f t="shared" si="3"/>
        <v>45221</v>
      </c>
      <c r="B298" s="40">
        <v>118310</v>
      </c>
      <c r="C298" s="40">
        <v>26359</v>
      </c>
      <c r="D298" s="40">
        <f t="shared" si="2"/>
        <v>144669</v>
      </c>
      <c r="F298" s="240"/>
    </row>
    <row r="299" spans="1:6" ht="14.25" customHeight="1">
      <c r="A299" s="97">
        <f t="shared" si="3"/>
        <v>45222</v>
      </c>
      <c r="B299" s="36">
        <v>112335</v>
      </c>
      <c r="C299" s="36">
        <v>47518</v>
      </c>
      <c r="D299" s="36">
        <f t="shared" si="2"/>
        <v>159853</v>
      </c>
      <c r="F299" s="239">
        <f>SUM(D299:D305)</f>
        <v>1142004</v>
      </c>
    </row>
    <row r="300" spans="1:6" ht="14.25" customHeight="1">
      <c r="A300" s="97">
        <f t="shared" si="3"/>
        <v>45223</v>
      </c>
      <c r="B300" s="36">
        <v>113433</v>
      </c>
      <c r="C300" s="36">
        <v>49711</v>
      </c>
      <c r="D300" s="36">
        <f t="shared" si="2"/>
        <v>163144</v>
      </c>
      <c r="F300" s="240"/>
    </row>
    <row r="301" spans="1:6" ht="14.25" customHeight="1">
      <c r="A301" s="97">
        <f t="shared" si="3"/>
        <v>45224</v>
      </c>
      <c r="B301" s="36">
        <v>114545</v>
      </c>
      <c r="C301" s="36">
        <v>50265</v>
      </c>
      <c r="D301" s="36">
        <f t="shared" si="2"/>
        <v>164810</v>
      </c>
      <c r="F301" s="240"/>
    </row>
    <row r="302" spans="1:6" ht="14.25" customHeight="1">
      <c r="A302" s="97">
        <f t="shared" si="3"/>
        <v>45225</v>
      </c>
      <c r="B302" s="36">
        <v>116250</v>
      </c>
      <c r="C302" s="36">
        <v>50478</v>
      </c>
      <c r="D302" s="36">
        <f t="shared" si="2"/>
        <v>166728</v>
      </c>
      <c r="F302" s="240"/>
    </row>
    <row r="303" spans="1:6" ht="14.25" customHeight="1">
      <c r="A303" s="97">
        <f t="shared" si="3"/>
        <v>45226</v>
      </c>
      <c r="B303" s="36">
        <v>122400</v>
      </c>
      <c r="C303" s="36">
        <v>48702</v>
      </c>
      <c r="D303" s="36">
        <f t="shared" si="2"/>
        <v>171102</v>
      </c>
      <c r="F303" s="240"/>
    </row>
    <row r="304" spans="1:6" ht="14.25" customHeight="1">
      <c r="A304" s="98">
        <f t="shared" si="3"/>
        <v>45227</v>
      </c>
      <c r="B304" s="40">
        <v>125560</v>
      </c>
      <c r="C304" s="40">
        <v>36319</v>
      </c>
      <c r="D304" s="40">
        <f t="shared" si="2"/>
        <v>161879</v>
      </c>
      <c r="F304" s="240"/>
    </row>
    <row r="305" spans="1:6" ht="14.25" customHeight="1">
      <c r="A305" s="98">
        <f t="shared" si="3"/>
        <v>45228</v>
      </c>
      <c r="B305" s="40">
        <v>127441</v>
      </c>
      <c r="C305" s="40">
        <v>27047</v>
      </c>
      <c r="D305" s="40">
        <f t="shared" si="2"/>
        <v>154488</v>
      </c>
      <c r="F305" s="240"/>
    </row>
    <row r="306" spans="1:6" ht="14.25" customHeight="1">
      <c r="A306" s="97">
        <f t="shared" si="3"/>
        <v>45229</v>
      </c>
      <c r="B306" s="36">
        <v>119647</v>
      </c>
      <c r="C306" s="36">
        <v>49071</v>
      </c>
      <c r="D306" s="36">
        <f t="shared" si="2"/>
        <v>168718</v>
      </c>
      <c r="F306" s="239">
        <f>SUM(D306:D312)</f>
        <v>1174334</v>
      </c>
    </row>
    <row r="307" spans="1:6" ht="14.25" customHeight="1">
      <c r="A307" s="97">
        <f t="shared" si="3"/>
        <v>45230</v>
      </c>
      <c r="B307" s="36">
        <v>115407</v>
      </c>
      <c r="C307" s="36">
        <v>50176</v>
      </c>
      <c r="D307" s="36">
        <f t="shared" si="2"/>
        <v>165583</v>
      </c>
      <c r="E307" s="9">
        <f>SUM(D277:D307)</f>
        <v>5018263</v>
      </c>
      <c r="F307" s="240"/>
    </row>
    <row r="308" spans="1:6" ht="14.25" customHeight="1">
      <c r="A308" s="99">
        <f t="shared" si="3"/>
        <v>45231</v>
      </c>
      <c r="B308" s="36">
        <v>119539</v>
      </c>
      <c r="C308" s="36">
        <v>50365</v>
      </c>
      <c r="D308" s="36">
        <f t="shared" si="2"/>
        <v>169904</v>
      </c>
      <c r="F308" s="240"/>
    </row>
    <row r="309" spans="1:6" ht="14.25" customHeight="1">
      <c r="A309" s="96">
        <f t="shared" si="3"/>
        <v>45232</v>
      </c>
      <c r="B309" s="36">
        <v>120835</v>
      </c>
      <c r="C309" s="36">
        <v>49240</v>
      </c>
      <c r="D309" s="36">
        <f t="shared" si="2"/>
        <v>170075</v>
      </c>
      <c r="F309" s="240"/>
    </row>
    <row r="310" spans="1:6" ht="14.25" customHeight="1">
      <c r="A310" s="97">
        <f t="shared" si="3"/>
        <v>45233</v>
      </c>
      <c r="B310" s="36">
        <v>128549</v>
      </c>
      <c r="C310" s="36">
        <v>48622</v>
      </c>
      <c r="D310" s="36">
        <f t="shared" si="2"/>
        <v>177171</v>
      </c>
      <c r="F310" s="240"/>
    </row>
    <row r="311" spans="1:6" ht="14.25" customHeight="1">
      <c r="A311" s="98">
        <f t="shared" si="3"/>
        <v>45234</v>
      </c>
      <c r="B311" s="40">
        <v>127476</v>
      </c>
      <c r="C311" s="40">
        <v>34767</v>
      </c>
      <c r="D311" s="40">
        <f t="shared" si="2"/>
        <v>162243</v>
      </c>
      <c r="F311" s="240"/>
    </row>
    <row r="312" spans="1:6" ht="14.25" customHeight="1">
      <c r="A312" s="98">
        <f t="shared" si="3"/>
        <v>45235</v>
      </c>
      <c r="B312" s="40">
        <v>134670</v>
      </c>
      <c r="C312" s="40">
        <v>25970</v>
      </c>
      <c r="D312" s="40">
        <f t="shared" si="2"/>
        <v>160640</v>
      </c>
      <c r="F312" s="240"/>
    </row>
    <row r="313" spans="1:6" ht="14.25" customHeight="1">
      <c r="A313" s="97">
        <f t="shared" si="3"/>
        <v>45236</v>
      </c>
      <c r="B313" s="36">
        <v>119687</v>
      </c>
      <c r="C313" s="36">
        <v>48818</v>
      </c>
      <c r="D313" s="36">
        <f t="shared" si="2"/>
        <v>168505</v>
      </c>
      <c r="F313" s="239">
        <f>SUM(D313:D319)</f>
        <v>1160756</v>
      </c>
    </row>
    <row r="314" spans="1:6" ht="14.25" customHeight="1">
      <c r="A314" s="97">
        <f t="shared" si="3"/>
        <v>45237</v>
      </c>
      <c r="B314" s="36">
        <v>114117</v>
      </c>
      <c r="C314" s="36">
        <v>51010</v>
      </c>
      <c r="D314" s="36">
        <f t="shared" si="2"/>
        <v>165127</v>
      </c>
      <c r="F314" s="240"/>
    </row>
    <row r="315" spans="1:6" ht="14.25" customHeight="1">
      <c r="A315" s="97">
        <f t="shared" si="3"/>
        <v>45238</v>
      </c>
      <c r="B315" s="36">
        <v>116850</v>
      </c>
      <c r="C315" s="36">
        <v>51150</v>
      </c>
      <c r="D315" s="36">
        <f t="shared" si="2"/>
        <v>168000</v>
      </c>
      <c r="F315" s="240"/>
    </row>
    <row r="316" spans="1:6" ht="14.25" customHeight="1">
      <c r="A316" s="97">
        <f t="shared" si="3"/>
        <v>45239</v>
      </c>
      <c r="B316" s="36">
        <v>117218</v>
      </c>
      <c r="C316" s="36">
        <v>50696</v>
      </c>
      <c r="D316" s="36">
        <f t="shared" si="2"/>
        <v>167914</v>
      </c>
      <c r="F316" s="240"/>
    </row>
    <row r="317" spans="1:6" ht="14.25" customHeight="1">
      <c r="A317" s="97">
        <f t="shared" si="3"/>
        <v>45240</v>
      </c>
      <c r="B317" s="36">
        <v>123628</v>
      </c>
      <c r="C317" s="36">
        <v>47608</v>
      </c>
      <c r="D317" s="36">
        <f t="shared" si="2"/>
        <v>171236</v>
      </c>
      <c r="F317" s="240"/>
    </row>
    <row r="318" spans="1:6" ht="14.25" customHeight="1">
      <c r="A318" s="98">
        <f t="shared" si="3"/>
        <v>45241</v>
      </c>
      <c r="B318" s="40">
        <v>130038</v>
      </c>
      <c r="C318" s="40">
        <v>37284</v>
      </c>
      <c r="D318" s="40">
        <f t="shared" si="2"/>
        <v>167322</v>
      </c>
      <c r="F318" s="240"/>
    </row>
    <row r="319" spans="1:6" ht="14.25" customHeight="1">
      <c r="A319" s="98">
        <f t="shared" si="3"/>
        <v>45242</v>
      </c>
      <c r="B319" s="40">
        <v>126448</v>
      </c>
      <c r="C319" s="40">
        <v>26204</v>
      </c>
      <c r="D319" s="40">
        <f t="shared" si="2"/>
        <v>152652</v>
      </c>
      <c r="F319" s="240"/>
    </row>
    <row r="320" spans="1:6" ht="14.25" customHeight="1">
      <c r="A320" s="97">
        <f t="shared" si="3"/>
        <v>45243</v>
      </c>
      <c r="B320" s="36">
        <v>117008</v>
      </c>
      <c r="C320" s="36">
        <v>47545</v>
      </c>
      <c r="D320" s="36">
        <f t="shared" si="2"/>
        <v>164553</v>
      </c>
      <c r="F320" s="239">
        <f>SUM(D320:D326)</f>
        <v>1144479</v>
      </c>
    </row>
    <row r="321" spans="1:6" ht="14.25" customHeight="1">
      <c r="A321" s="97">
        <f t="shared" si="3"/>
        <v>45244</v>
      </c>
      <c r="B321" s="36">
        <v>114005</v>
      </c>
      <c r="C321" s="36">
        <v>50173</v>
      </c>
      <c r="D321" s="36">
        <f t="shared" si="2"/>
        <v>164178</v>
      </c>
      <c r="F321" s="240"/>
    </row>
    <row r="322" spans="1:6" ht="14.25" customHeight="1">
      <c r="A322" s="97">
        <f t="shared" si="3"/>
        <v>45245</v>
      </c>
      <c r="B322" s="36">
        <v>117209</v>
      </c>
      <c r="C322" s="36">
        <v>50587</v>
      </c>
      <c r="D322" s="36">
        <f t="shared" si="2"/>
        <v>167796</v>
      </c>
      <c r="F322" s="240"/>
    </row>
    <row r="323" spans="1:6" ht="14.25" customHeight="1">
      <c r="A323" s="97">
        <f t="shared" si="3"/>
        <v>45246</v>
      </c>
      <c r="B323" s="36">
        <v>116095</v>
      </c>
      <c r="C323" s="36">
        <v>49731</v>
      </c>
      <c r="D323" s="36">
        <f t="shared" si="2"/>
        <v>165826</v>
      </c>
      <c r="F323" s="240"/>
    </row>
    <row r="324" spans="1:6" ht="14.25" customHeight="1">
      <c r="A324" s="97">
        <f t="shared" si="3"/>
        <v>45247</v>
      </c>
      <c r="B324" s="36">
        <v>122375</v>
      </c>
      <c r="C324" s="36">
        <v>48689</v>
      </c>
      <c r="D324" s="36">
        <f t="shared" si="2"/>
        <v>171064</v>
      </c>
      <c r="F324" s="240"/>
    </row>
    <row r="325" spans="1:6" ht="14.25" customHeight="1">
      <c r="A325" s="98">
        <f t="shared" si="3"/>
        <v>45248</v>
      </c>
      <c r="B325" s="40">
        <v>125003</v>
      </c>
      <c r="C325" s="40">
        <v>37773</v>
      </c>
      <c r="D325" s="40">
        <f t="shared" si="2"/>
        <v>162776</v>
      </c>
      <c r="F325" s="240"/>
    </row>
    <row r="326" spans="1:6" ht="14.25" customHeight="1">
      <c r="A326" s="98">
        <f t="shared" si="3"/>
        <v>45249</v>
      </c>
      <c r="B326" s="40">
        <v>121417</v>
      </c>
      <c r="C326" s="40">
        <v>26869</v>
      </c>
      <c r="D326" s="40">
        <f t="shared" si="2"/>
        <v>148286</v>
      </c>
      <c r="F326" s="240"/>
    </row>
    <row r="327" spans="1:6" ht="14.25" customHeight="1">
      <c r="A327" s="97">
        <f t="shared" si="3"/>
        <v>45250</v>
      </c>
      <c r="B327" s="36">
        <v>120060</v>
      </c>
      <c r="C327" s="36">
        <v>49826</v>
      </c>
      <c r="D327" s="36">
        <f t="shared" si="2"/>
        <v>169886</v>
      </c>
      <c r="F327" s="239">
        <f>SUM(D327:D333)</f>
        <v>1134884</v>
      </c>
    </row>
    <row r="328" spans="1:6" ht="14.25" customHeight="1">
      <c r="A328" s="97">
        <f t="shared" si="3"/>
        <v>45251</v>
      </c>
      <c r="B328" s="36">
        <v>115306</v>
      </c>
      <c r="C328" s="36">
        <v>51303</v>
      </c>
      <c r="D328" s="36">
        <f t="shared" si="2"/>
        <v>166609</v>
      </c>
      <c r="F328" s="240"/>
    </row>
    <row r="329" spans="1:6" ht="14.25" customHeight="1">
      <c r="A329" s="97">
        <f t="shared" si="3"/>
        <v>45252</v>
      </c>
      <c r="B329" s="36">
        <v>114114</v>
      </c>
      <c r="C329" s="36">
        <v>51406</v>
      </c>
      <c r="D329" s="36">
        <f t="shared" si="2"/>
        <v>165520</v>
      </c>
      <c r="F329" s="240"/>
    </row>
    <row r="330" spans="1:6" ht="14.25" customHeight="1">
      <c r="A330" s="97">
        <f t="shared" si="3"/>
        <v>45253</v>
      </c>
      <c r="B330" s="36">
        <v>115334</v>
      </c>
      <c r="C330" s="36">
        <v>51510</v>
      </c>
      <c r="D330" s="36">
        <f t="shared" si="2"/>
        <v>166844</v>
      </c>
      <c r="F330" s="240"/>
    </row>
    <row r="331" spans="1:6" ht="14.25" customHeight="1">
      <c r="A331" s="97">
        <f t="shared" si="3"/>
        <v>45254</v>
      </c>
      <c r="B331" s="36">
        <v>120752</v>
      </c>
      <c r="C331" s="36">
        <v>48344</v>
      </c>
      <c r="D331" s="36">
        <f t="shared" si="2"/>
        <v>169096</v>
      </c>
      <c r="F331" s="240"/>
    </row>
    <row r="332" spans="1:6" ht="14.25" customHeight="1">
      <c r="A332" s="98">
        <f t="shared" si="3"/>
        <v>45255</v>
      </c>
      <c r="B332" s="40">
        <v>116532</v>
      </c>
      <c r="C332" s="40">
        <v>34205</v>
      </c>
      <c r="D332" s="40">
        <f t="shared" si="2"/>
        <v>150737</v>
      </c>
      <c r="F332" s="240"/>
    </row>
    <row r="333" spans="1:6" ht="14.25" customHeight="1">
      <c r="A333" s="98">
        <f t="shared" si="3"/>
        <v>45256</v>
      </c>
      <c r="B333" s="40">
        <v>119940</v>
      </c>
      <c r="C333" s="40">
        <v>26252</v>
      </c>
      <c r="D333" s="40">
        <f t="shared" si="2"/>
        <v>146192</v>
      </c>
      <c r="F333" s="240"/>
    </row>
    <row r="334" spans="1:6" ht="14.25" customHeight="1">
      <c r="A334" s="97">
        <f t="shared" si="3"/>
        <v>45257</v>
      </c>
      <c r="B334" s="36">
        <v>114739</v>
      </c>
      <c r="C334" s="36">
        <v>47633</v>
      </c>
      <c r="D334" s="36">
        <f t="shared" si="2"/>
        <v>162372</v>
      </c>
      <c r="F334" s="239">
        <f>SUM(D334:D340)</f>
        <v>1128305</v>
      </c>
    </row>
    <row r="335" spans="1:6" ht="14.25" customHeight="1">
      <c r="A335" s="97">
        <f t="shared" si="3"/>
        <v>45258</v>
      </c>
      <c r="B335" s="36">
        <v>112794</v>
      </c>
      <c r="C335" s="36">
        <v>48155</v>
      </c>
      <c r="D335" s="36">
        <f t="shared" si="2"/>
        <v>160949</v>
      </c>
      <c r="F335" s="240"/>
    </row>
    <row r="336" spans="1:6" ht="14.25" customHeight="1">
      <c r="A336" s="97">
        <f t="shared" si="3"/>
        <v>45259</v>
      </c>
      <c r="B336" s="36">
        <v>114656</v>
      </c>
      <c r="C336" s="36">
        <v>48260</v>
      </c>
      <c r="D336" s="36">
        <f t="shared" si="2"/>
        <v>162916</v>
      </c>
      <c r="F336" s="240"/>
    </row>
    <row r="337" spans="1:6" ht="14.25" customHeight="1">
      <c r="A337" s="97">
        <f t="shared" si="3"/>
        <v>45260</v>
      </c>
      <c r="B337" s="36">
        <v>117815</v>
      </c>
      <c r="C337" s="36">
        <v>46686</v>
      </c>
      <c r="D337" s="36">
        <f t="shared" si="2"/>
        <v>164501</v>
      </c>
      <c r="E337" s="9">
        <f>SUM(D308:D337)</f>
        <v>4930890</v>
      </c>
      <c r="F337" s="240"/>
    </row>
    <row r="338" spans="1:6" ht="14.25" customHeight="1">
      <c r="A338" s="99">
        <f t="shared" si="3"/>
        <v>45261</v>
      </c>
      <c r="B338" s="36">
        <v>124331</v>
      </c>
      <c r="C338" s="36">
        <v>43998</v>
      </c>
      <c r="D338" s="36">
        <f t="shared" si="2"/>
        <v>168329</v>
      </c>
      <c r="F338" s="240"/>
    </row>
    <row r="339" spans="1:6" ht="14.25" customHeight="1">
      <c r="A339" s="100">
        <f t="shared" si="3"/>
        <v>45262</v>
      </c>
      <c r="B339" s="40">
        <v>124715</v>
      </c>
      <c r="C339" s="40">
        <v>35580</v>
      </c>
      <c r="D339" s="40">
        <f t="shared" si="2"/>
        <v>160295</v>
      </c>
      <c r="F339" s="240"/>
    </row>
    <row r="340" spans="1:6" ht="14.25" customHeight="1">
      <c r="A340" s="98">
        <f t="shared" si="3"/>
        <v>45263</v>
      </c>
      <c r="B340" s="40">
        <v>122740</v>
      </c>
      <c r="C340" s="40">
        <v>26203</v>
      </c>
      <c r="D340" s="40">
        <f t="shared" si="2"/>
        <v>148943</v>
      </c>
      <c r="F340" s="240"/>
    </row>
    <row r="341" spans="1:6" ht="14.25" customHeight="1">
      <c r="A341" s="97">
        <f t="shared" si="3"/>
        <v>45264</v>
      </c>
      <c r="B341" s="36">
        <v>118717</v>
      </c>
      <c r="C341" s="36">
        <v>47177</v>
      </c>
      <c r="D341" s="36">
        <f t="shared" si="2"/>
        <v>165894</v>
      </c>
      <c r="F341" s="239">
        <f>SUM(D341:D347)</f>
        <v>1149182</v>
      </c>
    </row>
    <row r="342" spans="1:6" ht="14.25" customHeight="1">
      <c r="A342" s="97">
        <f t="shared" si="3"/>
        <v>45265</v>
      </c>
      <c r="B342" s="36">
        <v>113851</v>
      </c>
      <c r="C342" s="36">
        <v>49983</v>
      </c>
      <c r="D342" s="36">
        <f t="shared" si="2"/>
        <v>163834</v>
      </c>
      <c r="F342" s="240"/>
    </row>
    <row r="343" spans="1:6" ht="14.25" customHeight="1">
      <c r="A343" s="97">
        <f t="shared" si="3"/>
        <v>45266</v>
      </c>
      <c r="B343" s="36">
        <v>114179</v>
      </c>
      <c r="C343" s="36">
        <v>50140</v>
      </c>
      <c r="D343" s="36">
        <f t="shared" si="2"/>
        <v>164319</v>
      </c>
      <c r="F343" s="240"/>
    </row>
    <row r="344" spans="1:6" ht="14.25" customHeight="1">
      <c r="A344" s="97">
        <f t="shared" si="3"/>
        <v>45267</v>
      </c>
      <c r="B344" s="36">
        <v>117068</v>
      </c>
      <c r="C344" s="36">
        <v>50394</v>
      </c>
      <c r="D344" s="36">
        <f t="shared" si="2"/>
        <v>167462</v>
      </c>
      <c r="F344" s="240"/>
    </row>
    <row r="345" spans="1:6" ht="14.25" customHeight="1">
      <c r="A345" s="97">
        <f t="shared" si="3"/>
        <v>45268</v>
      </c>
      <c r="B345" s="36">
        <v>121142</v>
      </c>
      <c r="C345" s="36">
        <v>48147</v>
      </c>
      <c r="D345" s="36">
        <f t="shared" si="2"/>
        <v>169289</v>
      </c>
      <c r="F345" s="240"/>
    </row>
    <row r="346" spans="1:6" ht="14.25" customHeight="1">
      <c r="A346" s="98">
        <f t="shared" si="3"/>
        <v>45269</v>
      </c>
      <c r="B346" s="40">
        <v>128801</v>
      </c>
      <c r="C346" s="40">
        <v>38042</v>
      </c>
      <c r="D346" s="40">
        <f t="shared" si="2"/>
        <v>166843</v>
      </c>
      <c r="F346" s="240"/>
    </row>
    <row r="347" spans="1:6" ht="14.25" customHeight="1">
      <c r="A347" s="98">
        <f t="shared" si="3"/>
        <v>45270</v>
      </c>
      <c r="B347" s="40">
        <v>124038</v>
      </c>
      <c r="C347" s="40">
        <v>27503</v>
      </c>
      <c r="D347" s="40">
        <f t="shared" si="2"/>
        <v>151541</v>
      </c>
      <c r="F347" s="240"/>
    </row>
    <row r="348" spans="1:6" ht="14.25" customHeight="1">
      <c r="A348" s="97">
        <f t="shared" si="3"/>
        <v>45271</v>
      </c>
      <c r="B348" s="36">
        <v>117084</v>
      </c>
      <c r="C348" s="36">
        <v>48647</v>
      </c>
      <c r="D348" s="36">
        <f t="shared" si="2"/>
        <v>165731</v>
      </c>
      <c r="F348" s="239">
        <f>SUM(D348:D354)</f>
        <v>1177711</v>
      </c>
    </row>
    <row r="349" spans="1:6" ht="14.25" customHeight="1">
      <c r="A349" s="97">
        <f t="shared" si="3"/>
        <v>45272</v>
      </c>
      <c r="B349" s="36">
        <v>114765</v>
      </c>
      <c r="C349" s="36">
        <v>51699</v>
      </c>
      <c r="D349" s="36">
        <f t="shared" si="2"/>
        <v>166464</v>
      </c>
      <c r="F349" s="240"/>
    </row>
    <row r="350" spans="1:6" ht="14.25" customHeight="1">
      <c r="A350" s="97">
        <f t="shared" si="3"/>
        <v>45273</v>
      </c>
      <c r="B350" s="36">
        <v>117792</v>
      </c>
      <c r="C350" s="36">
        <v>51351</v>
      </c>
      <c r="D350" s="36">
        <f t="shared" si="2"/>
        <v>169143</v>
      </c>
      <c r="F350" s="240"/>
    </row>
    <row r="351" spans="1:6" ht="14.25" customHeight="1">
      <c r="A351" s="97">
        <f t="shared" si="3"/>
        <v>45274</v>
      </c>
      <c r="B351" s="36">
        <v>120156</v>
      </c>
      <c r="C351" s="36">
        <v>51176</v>
      </c>
      <c r="D351" s="36">
        <f t="shared" si="2"/>
        <v>171332</v>
      </c>
      <c r="F351" s="240"/>
    </row>
    <row r="352" spans="1:6" ht="14.25" customHeight="1">
      <c r="A352" s="97">
        <f t="shared" si="3"/>
        <v>45275</v>
      </c>
      <c r="B352" s="36">
        <v>127023</v>
      </c>
      <c r="C352" s="36">
        <v>50247</v>
      </c>
      <c r="D352" s="36">
        <f t="shared" si="2"/>
        <v>177270</v>
      </c>
      <c r="F352" s="240"/>
    </row>
    <row r="353" spans="1:6" ht="14.25" customHeight="1">
      <c r="A353" s="98">
        <f t="shared" si="3"/>
        <v>45276</v>
      </c>
      <c r="B353" s="40">
        <v>131222</v>
      </c>
      <c r="C353" s="40">
        <v>40090</v>
      </c>
      <c r="D353" s="40">
        <f t="shared" si="2"/>
        <v>171312</v>
      </c>
      <c r="F353" s="240"/>
    </row>
    <row r="354" spans="1:6" ht="14.25" customHeight="1">
      <c r="A354" s="98">
        <f t="shared" si="3"/>
        <v>45277</v>
      </c>
      <c r="B354" s="40">
        <v>127567</v>
      </c>
      <c r="C354" s="40">
        <v>28892</v>
      </c>
      <c r="D354" s="40">
        <f t="shared" si="2"/>
        <v>156459</v>
      </c>
      <c r="F354" s="240"/>
    </row>
    <row r="355" spans="1:6" ht="14.25" customHeight="1">
      <c r="A355" s="97">
        <f t="shared" si="3"/>
        <v>45278</v>
      </c>
      <c r="B355" s="36">
        <v>122697</v>
      </c>
      <c r="C355" s="36">
        <v>50049</v>
      </c>
      <c r="D355" s="36">
        <f t="shared" si="2"/>
        <v>172746</v>
      </c>
      <c r="F355" s="239">
        <f>SUM(D355:D361)</f>
        <v>1218110</v>
      </c>
    </row>
    <row r="356" spans="1:6" ht="14.25" customHeight="1">
      <c r="A356" s="97">
        <f t="shared" si="3"/>
        <v>45279</v>
      </c>
      <c r="B356" s="36">
        <v>121280</v>
      </c>
      <c r="C356" s="36">
        <v>53044</v>
      </c>
      <c r="D356" s="36">
        <f t="shared" si="2"/>
        <v>174324</v>
      </c>
      <c r="F356" s="240"/>
    </row>
    <row r="357" spans="1:6" ht="14.25" customHeight="1">
      <c r="A357" s="97">
        <f t="shared" si="3"/>
        <v>45280</v>
      </c>
      <c r="B357" s="36">
        <v>127681</v>
      </c>
      <c r="C357" s="36">
        <v>51537</v>
      </c>
      <c r="D357" s="36">
        <f t="shared" si="2"/>
        <v>179218</v>
      </c>
      <c r="F357" s="240"/>
    </row>
    <row r="358" spans="1:6" ht="14.25" customHeight="1">
      <c r="A358" s="97">
        <f t="shared" si="3"/>
        <v>45281</v>
      </c>
      <c r="B358" s="36">
        <v>129525</v>
      </c>
      <c r="C358" s="36">
        <v>52277</v>
      </c>
      <c r="D358" s="36">
        <f t="shared" si="2"/>
        <v>181802</v>
      </c>
      <c r="F358" s="240"/>
    </row>
    <row r="359" spans="1:6" ht="14.25" customHeight="1">
      <c r="A359" s="97">
        <f t="shared" si="3"/>
        <v>45282</v>
      </c>
      <c r="B359" s="36">
        <v>139312</v>
      </c>
      <c r="C359" s="36">
        <v>46925</v>
      </c>
      <c r="D359" s="36">
        <f t="shared" si="2"/>
        <v>186237</v>
      </c>
      <c r="F359" s="240"/>
    </row>
    <row r="360" spans="1:6" ht="14.25" customHeight="1">
      <c r="A360" s="98">
        <f t="shared" si="3"/>
        <v>45283</v>
      </c>
      <c r="B360" s="40">
        <v>143742</v>
      </c>
      <c r="C360" s="40">
        <v>33362</v>
      </c>
      <c r="D360" s="40">
        <f t="shared" si="2"/>
        <v>177104</v>
      </c>
      <c r="F360" s="240"/>
    </row>
    <row r="361" spans="1:6" ht="14.25" customHeight="1">
      <c r="A361" s="98">
        <f t="shared" si="3"/>
        <v>45284</v>
      </c>
      <c r="B361" s="40">
        <v>127883</v>
      </c>
      <c r="C361" s="40">
        <v>18796</v>
      </c>
      <c r="D361" s="40">
        <f t="shared" si="2"/>
        <v>146679</v>
      </c>
      <c r="F361" s="240"/>
    </row>
    <row r="362" spans="1:6" ht="14.25" customHeight="1">
      <c r="A362" s="98">
        <f t="shared" si="3"/>
        <v>45285</v>
      </c>
      <c r="B362" s="40">
        <v>122422</v>
      </c>
      <c r="C362" s="40">
        <v>20209</v>
      </c>
      <c r="D362" s="40">
        <f t="shared" si="2"/>
        <v>142631</v>
      </c>
      <c r="E362" t="s">
        <v>17</v>
      </c>
      <c r="F362" s="239">
        <f>SUM(D362:D368)</f>
        <v>1079665</v>
      </c>
    </row>
    <row r="363" spans="1:6" ht="14.25" customHeight="1">
      <c r="A363" s="101">
        <f t="shared" si="3"/>
        <v>45286</v>
      </c>
      <c r="B363" s="94">
        <v>126518</v>
      </c>
      <c r="C363" s="94">
        <v>39419</v>
      </c>
      <c r="D363" s="94">
        <f t="shared" si="2"/>
        <v>165937</v>
      </c>
      <c r="F363" s="240"/>
    </row>
    <row r="364" spans="1:6" ht="14.25" customHeight="1">
      <c r="A364" s="97">
        <f t="shared" si="3"/>
        <v>45287</v>
      </c>
      <c r="B364" s="36">
        <v>122006</v>
      </c>
      <c r="C364" s="36">
        <v>46236</v>
      </c>
      <c r="D364" s="36">
        <f t="shared" si="2"/>
        <v>168242</v>
      </c>
      <c r="F364" s="240"/>
    </row>
    <row r="365" spans="1:6" ht="14.25" customHeight="1">
      <c r="A365" s="97">
        <f t="shared" si="3"/>
        <v>45288</v>
      </c>
      <c r="B365" s="36">
        <v>122899</v>
      </c>
      <c r="C365" s="36">
        <v>44586</v>
      </c>
      <c r="D365" s="36">
        <f t="shared" si="2"/>
        <v>167485</v>
      </c>
      <c r="F365" s="240"/>
    </row>
    <row r="366" spans="1:6" ht="14.25" customHeight="1">
      <c r="A366" s="97">
        <f t="shared" si="3"/>
        <v>45289</v>
      </c>
      <c r="B366" s="36">
        <v>124835</v>
      </c>
      <c r="C366" s="36">
        <v>35317</v>
      </c>
      <c r="D366" s="36">
        <f t="shared" si="2"/>
        <v>160152</v>
      </c>
      <c r="F366" s="240"/>
    </row>
    <row r="367" spans="1:6" ht="14.25" customHeight="1">
      <c r="A367" s="98">
        <f t="shared" si="3"/>
        <v>45290</v>
      </c>
      <c r="B367" s="40">
        <v>133647</v>
      </c>
      <c r="C367" s="40">
        <v>22729</v>
      </c>
      <c r="D367" s="40">
        <f t="shared" si="2"/>
        <v>156376</v>
      </c>
      <c r="F367" s="240"/>
    </row>
    <row r="368" spans="1:6" ht="14.25" customHeight="1">
      <c r="A368" s="98">
        <f t="shared" si="3"/>
        <v>45291</v>
      </c>
      <c r="B368" s="40">
        <v>110846</v>
      </c>
      <c r="C368" s="40">
        <v>7996</v>
      </c>
      <c r="D368" s="40">
        <f t="shared" si="2"/>
        <v>118842</v>
      </c>
      <c r="E368" s="9">
        <f>SUM(D338:D369)</f>
        <v>5102235</v>
      </c>
      <c r="F368" s="240"/>
    </row>
    <row r="369" spans="1:5" ht="14.25" customHeight="1">
      <c r="A369" s="68"/>
      <c r="B369" s="102"/>
      <c r="C369" s="81"/>
      <c r="D369" s="23"/>
    </row>
    <row r="370" spans="1:5" ht="14.25" customHeight="1">
      <c r="D370" s="9">
        <f>SUM(D3:D369)</f>
        <v>58178426</v>
      </c>
      <c r="E370" s="88">
        <f>SUM(E3:E368)</f>
        <v>58178426</v>
      </c>
    </row>
    <row r="371" spans="1:5" ht="14.25" customHeight="1">
      <c r="D371" t="s">
        <v>5</v>
      </c>
      <c r="E371" s="74"/>
    </row>
    <row r="372" spans="1:5" ht="14.25" customHeight="1"/>
    <row r="373" spans="1:5" ht="14.25" customHeight="1">
      <c r="D373" s="9"/>
      <c r="E373" s="9"/>
    </row>
  </sheetData>
  <mergeCells count="53">
    <mergeCell ref="F82:F88"/>
    <mergeCell ref="F89:F95"/>
    <mergeCell ref="F96:F102"/>
    <mergeCell ref="F32:F38"/>
    <mergeCell ref="F39:F45"/>
    <mergeCell ref="F145:F151"/>
    <mergeCell ref="F117:F123"/>
    <mergeCell ref="F124:F130"/>
    <mergeCell ref="F131:F137"/>
    <mergeCell ref="F138:F144"/>
    <mergeCell ref="F194:F200"/>
    <mergeCell ref="F201:F207"/>
    <mergeCell ref="F208:F214"/>
    <mergeCell ref="F215:F221"/>
    <mergeCell ref="F152:F158"/>
    <mergeCell ref="F348:F354"/>
    <mergeCell ref="F355:F361"/>
    <mergeCell ref="F362:F368"/>
    <mergeCell ref="F320:F326"/>
    <mergeCell ref="F327:F333"/>
    <mergeCell ref="F334:F340"/>
    <mergeCell ref="F341:F347"/>
    <mergeCell ref="B1:D1"/>
    <mergeCell ref="F4:F10"/>
    <mergeCell ref="F11:F17"/>
    <mergeCell ref="F18:F24"/>
    <mergeCell ref="F25:F31"/>
    <mergeCell ref="F243:F249"/>
    <mergeCell ref="F46:F52"/>
    <mergeCell ref="F53:F59"/>
    <mergeCell ref="F60:F67"/>
    <mergeCell ref="F68:F74"/>
    <mergeCell ref="F103:F109"/>
    <mergeCell ref="F110:F116"/>
    <mergeCell ref="F75:F81"/>
    <mergeCell ref="F229:F235"/>
    <mergeCell ref="F236:F242"/>
    <mergeCell ref="F159:F165"/>
    <mergeCell ref="F166:F172"/>
    <mergeCell ref="F173:F179"/>
    <mergeCell ref="F180:F186"/>
    <mergeCell ref="F222:F228"/>
    <mergeCell ref="F187:F193"/>
    <mergeCell ref="F250:F256"/>
    <mergeCell ref="F257:F263"/>
    <mergeCell ref="F264:F270"/>
    <mergeCell ref="F271:F277"/>
    <mergeCell ref="F313:F319"/>
    <mergeCell ref="F278:F284"/>
    <mergeCell ref="F285:F291"/>
    <mergeCell ref="F292:F298"/>
    <mergeCell ref="F299:F305"/>
    <mergeCell ref="F306:F312"/>
  </mergeCells>
  <conditionalFormatting sqref="A216:A369">
    <cfRule type="containsText" dxfId="12" priority="1" operator="containsText" text="&quot;libur&quot;">
      <formula>NOT(ISERROR(SEARCH(("""libur"""),(A216))))</formula>
    </cfRule>
  </conditionalFormatting>
  <conditionalFormatting sqref="B3:D369">
    <cfRule type="containsText" dxfId="11" priority="2" operator="containsText" text="&quot;libur&quot;">
      <formula>NOT(ISERROR(SEARCH(("""libur"""),(B3))))</formula>
    </cfRule>
  </conditionalFormatting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V373"/>
  <sheetViews>
    <sheetView tabSelected="1" workbookViewId="0">
      <pane xSplit="7" ySplit="2" topLeftCell="H105" activePane="bottomRight" state="frozen"/>
      <selection pane="topRight" activeCell="H1" sqref="H1"/>
      <selection pane="bottomLeft" activeCell="A3" sqref="A3"/>
      <selection pane="bottomRight" activeCell="Q123" sqref="Q123"/>
    </sheetView>
  </sheetViews>
  <sheetFormatPr defaultColWidth="14.40625" defaultRowHeight="15" customHeight="1"/>
  <cols>
    <col min="1" max="1" width="11.40625" customWidth="1"/>
    <col min="2" max="3" width="8.6796875" customWidth="1"/>
    <col min="4" max="5" width="11.54296875" customWidth="1"/>
    <col min="6" max="6" width="10.1328125" customWidth="1"/>
    <col min="7" max="7" width="11.40625" customWidth="1"/>
    <col min="8" max="8" width="9.86328125" customWidth="1"/>
    <col min="9" max="12" width="9.54296875" hidden="1" customWidth="1"/>
    <col min="13" max="13" width="11.40625" customWidth="1"/>
    <col min="14" max="14" width="11.26953125" customWidth="1"/>
    <col min="15" max="16" width="11.40625" customWidth="1"/>
    <col min="17" max="17" width="17.54296875" bestFit="1" customWidth="1"/>
    <col min="18" max="18" width="12.1328125" customWidth="1"/>
    <col min="19" max="19" width="12.26953125" customWidth="1"/>
    <col min="20" max="46" width="14.26953125" customWidth="1"/>
    <col min="47" max="48" width="15.26953125" customWidth="1"/>
  </cols>
  <sheetData>
    <row r="1" spans="1:48" ht="14.25" customHeight="1">
      <c r="B1" s="236" t="s">
        <v>0</v>
      </c>
      <c r="C1" s="237"/>
      <c r="D1" s="238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</row>
    <row r="2" spans="1:48" ht="14.25" customHeight="1">
      <c r="A2" s="1" t="s">
        <v>1</v>
      </c>
      <c r="B2" s="103" t="s">
        <v>2</v>
      </c>
      <c r="C2" s="104" t="s">
        <v>3</v>
      </c>
      <c r="D2" s="82" t="s">
        <v>4</v>
      </c>
      <c r="H2" s="60" t="s">
        <v>1</v>
      </c>
      <c r="I2" s="60" t="s">
        <v>1</v>
      </c>
      <c r="J2" s="60" t="s">
        <v>1</v>
      </c>
      <c r="K2" s="60">
        <v>2019</v>
      </c>
      <c r="L2" s="60">
        <v>2023</v>
      </c>
      <c r="M2" s="60">
        <v>2024</v>
      </c>
      <c r="N2" s="60" t="s">
        <v>18</v>
      </c>
      <c r="O2" s="60" t="s">
        <v>19</v>
      </c>
      <c r="P2" s="60" t="s">
        <v>20</v>
      </c>
      <c r="Q2" s="274" t="s">
        <v>120</v>
      </c>
      <c r="R2" s="105" t="s">
        <v>21</v>
      </c>
      <c r="S2" s="60" t="s">
        <v>22</v>
      </c>
      <c r="T2" s="60" t="s">
        <v>23</v>
      </c>
      <c r="V2" s="60" t="s">
        <v>24</v>
      </c>
      <c r="W2">
        <v>2019</v>
      </c>
      <c r="X2" s="10" t="s">
        <v>19</v>
      </c>
      <c r="Y2">
        <v>2024</v>
      </c>
      <c r="Z2" s="10" t="s">
        <v>25</v>
      </c>
      <c r="AA2" s="10" t="s">
        <v>26</v>
      </c>
      <c r="AB2" s="10" t="s">
        <v>27</v>
      </c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</row>
    <row r="3" spans="1:48" ht="14.25" customHeight="1">
      <c r="A3" s="106">
        <v>45292</v>
      </c>
      <c r="B3" s="40">
        <v>138407</v>
      </c>
      <c r="C3" s="40">
        <v>9776</v>
      </c>
      <c r="D3" s="78">
        <f t="shared" ref="D3:D368" si="0">SUM(B3:C3)</f>
        <v>148183</v>
      </c>
      <c r="G3" s="107" t="s">
        <v>28</v>
      </c>
      <c r="H3" s="106">
        <v>45292</v>
      </c>
      <c r="I3" s="44">
        <v>44927</v>
      </c>
      <c r="J3" s="5">
        <v>43466</v>
      </c>
      <c r="K3" s="108">
        <f>+'Lalin per Hari 2019'!D3</f>
        <v>113207</v>
      </c>
      <c r="L3" s="9">
        <f>+'Lalin per Hari 2023'!D3</f>
        <v>135578</v>
      </c>
      <c r="M3" s="109">
        <v>148183</v>
      </c>
      <c r="N3" s="9">
        <f t="shared" ref="N3:N368" si="1">+D3</f>
        <v>148183</v>
      </c>
      <c r="O3" s="9"/>
      <c r="P3" s="9"/>
      <c r="Q3" s="9"/>
      <c r="R3" s="110">
        <f>IFERROR(M3/N3-1,0%)</f>
        <v>0</v>
      </c>
      <c r="S3" s="110">
        <f>IFERROR(N3/O3-1,0%)</f>
        <v>0</v>
      </c>
      <c r="T3" s="110">
        <f t="shared" ref="T3:T368" si="2">IFERROR(N3/L3-1,0%)</f>
        <v>9.2972311141925612E-2</v>
      </c>
      <c r="V3" t="s">
        <v>29</v>
      </c>
      <c r="W3" s="10">
        <f>145.871516129032*10^3</f>
        <v>145871.51612903198</v>
      </c>
      <c r="X3" s="10">
        <v>156483.80645161291</v>
      </c>
      <c r="Y3" s="10">
        <v>157218.32258064515</v>
      </c>
      <c r="Z3" s="10">
        <v>157218.32258064515</v>
      </c>
      <c r="AA3" s="10">
        <v>268267</v>
      </c>
      <c r="AB3" s="10">
        <v>276014.38709677418</v>
      </c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</row>
    <row r="4" spans="1:48" ht="14.25" customHeight="1">
      <c r="A4" s="111">
        <f t="shared" ref="A4:A368" si="3">A3+1</f>
        <v>45293</v>
      </c>
      <c r="B4" s="36">
        <v>119697</v>
      </c>
      <c r="C4" s="36">
        <v>33822</v>
      </c>
      <c r="D4" s="56">
        <f t="shared" si="0"/>
        <v>153519</v>
      </c>
      <c r="F4" s="239">
        <f>SUM(D4:D10)</f>
        <v>1107138</v>
      </c>
      <c r="G4" s="83" t="s">
        <v>30</v>
      </c>
      <c r="H4" s="111">
        <f t="shared" ref="H4:J4" si="4">H3+1</f>
        <v>45293</v>
      </c>
      <c r="I4" s="12">
        <f t="shared" si="4"/>
        <v>44928</v>
      </c>
      <c r="J4" s="12">
        <f t="shared" si="4"/>
        <v>43467</v>
      </c>
      <c r="K4" s="112">
        <f>+'Lalin per Hari 2019'!D4</f>
        <v>141948</v>
      </c>
      <c r="L4" s="9">
        <f>+'Lalin per Hari 2023'!D4</f>
        <v>147622</v>
      </c>
      <c r="M4" s="109">
        <v>153519</v>
      </c>
      <c r="N4" s="9">
        <f t="shared" si="1"/>
        <v>153519</v>
      </c>
      <c r="O4" s="9"/>
      <c r="P4" s="9"/>
      <c r="Q4" s="9"/>
      <c r="R4" s="110">
        <f>IFERROR(M4/N4-1,0%)</f>
        <v>0</v>
      </c>
      <c r="S4" s="110">
        <f>IFERROR(N4/O4-1,0%)</f>
        <v>0</v>
      </c>
      <c r="T4" s="110">
        <f t="shared" si="2"/>
        <v>3.9946620422430357E-2</v>
      </c>
      <c r="V4" t="s">
        <v>31</v>
      </c>
      <c r="W4" s="10">
        <f>147.750366666667*10^3</f>
        <v>147750.36666666699</v>
      </c>
      <c r="X4" s="77">
        <v>151897.96551724139</v>
      </c>
      <c r="Y4" s="10">
        <v>155121.27586206896</v>
      </c>
      <c r="Z4" s="10">
        <v>155121.27586206896</v>
      </c>
      <c r="AA4" s="10">
        <v>248507</v>
      </c>
      <c r="AB4" s="10">
        <v>279149.44827586209</v>
      </c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</row>
    <row r="5" spans="1:48" ht="14.25" customHeight="1">
      <c r="A5" s="111">
        <f t="shared" si="3"/>
        <v>45294</v>
      </c>
      <c r="B5" s="36">
        <v>118413</v>
      </c>
      <c r="C5" s="36">
        <v>43605</v>
      </c>
      <c r="D5" s="56">
        <f t="shared" si="0"/>
        <v>162018</v>
      </c>
      <c r="F5" s="240"/>
      <c r="G5" s="107" t="s">
        <v>32</v>
      </c>
      <c r="H5" s="111">
        <f t="shared" ref="H5:J5" si="5">H4+1</f>
        <v>45294</v>
      </c>
      <c r="I5" s="12">
        <f t="shared" si="5"/>
        <v>44929</v>
      </c>
      <c r="J5" s="12">
        <f t="shared" si="5"/>
        <v>43468</v>
      </c>
      <c r="K5" s="112">
        <f>+'Lalin per Hari 2019'!D5</f>
        <v>156475</v>
      </c>
      <c r="L5" s="9">
        <f>+'Lalin per Hari 2023'!D5</f>
        <v>156551</v>
      </c>
      <c r="M5" s="109">
        <v>162018</v>
      </c>
      <c r="N5" s="9">
        <f t="shared" si="1"/>
        <v>162018</v>
      </c>
      <c r="O5" s="9"/>
      <c r="P5" s="9"/>
      <c r="Q5" s="9"/>
      <c r="R5" s="110">
        <f>IFERROR(M5/N5-1,0%)</f>
        <v>0</v>
      </c>
      <c r="S5" s="110">
        <f>IFERROR(N5/O5-1,0%)</f>
        <v>0</v>
      </c>
      <c r="T5" s="110">
        <f t="shared" si="2"/>
        <v>3.4921527170059585E-2</v>
      </c>
      <c r="U5">
        <v>1</v>
      </c>
      <c r="V5" t="s">
        <v>33</v>
      </c>
      <c r="W5" s="9">
        <f t="shared" ref="W5:W49" si="6">+K129</f>
        <v>131290</v>
      </c>
      <c r="X5" s="9">
        <f t="shared" ref="X5:X49" si="7">+O73</f>
        <v>0</v>
      </c>
      <c r="Y5" s="9">
        <f>+M73</f>
        <v>114151</v>
      </c>
      <c r="Z5" s="9">
        <f>+N73</f>
        <v>114151</v>
      </c>
      <c r="AA5" s="109">
        <v>250023</v>
      </c>
      <c r="AB5" s="9">
        <v>202026</v>
      </c>
    </row>
    <row r="6" spans="1:48" ht="14.25" customHeight="1">
      <c r="A6" s="111">
        <f t="shared" si="3"/>
        <v>45295</v>
      </c>
      <c r="B6" s="36">
        <v>115645</v>
      </c>
      <c r="C6" s="36">
        <v>44998</v>
      </c>
      <c r="D6" s="56">
        <f t="shared" si="0"/>
        <v>160643</v>
      </c>
      <c r="F6" s="240"/>
      <c r="G6" s="107" t="s">
        <v>34</v>
      </c>
      <c r="H6" s="111">
        <f t="shared" ref="H6:J6" si="8">H5+1</f>
        <v>45295</v>
      </c>
      <c r="I6" s="12">
        <f t="shared" si="8"/>
        <v>44930</v>
      </c>
      <c r="J6" s="12">
        <f t="shared" si="8"/>
        <v>43469</v>
      </c>
      <c r="K6" s="112">
        <f>+'Lalin per Hari 2019'!D6</f>
        <v>158357</v>
      </c>
      <c r="L6" s="9">
        <f>+'Lalin per Hari 2023'!D6</f>
        <v>161361</v>
      </c>
      <c r="M6" s="109">
        <v>160643</v>
      </c>
      <c r="N6" s="9">
        <f t="shared" si="1"/>
        <v>160643</v>
      </c>
      <c r="O6" s="9"/>
      <c r="P6" s="9"/>
      <c r="Q6" s="9"/>
      <c r="R6" s="110">
        <f>IFERROR(M6/N6-1,0%)</f>
        <v>0</v>
      </c>
      <c r="S6" s="110">
        <f>IFERROR(N6/O6-1,0%)</f>
        <v>0</v>
      </c>
      <c r="T6" s="110">
        <f t="shared" si="2"/>
        <v>-4.4496501632984575E-3</v>
      </c>
      <c r="U6">
        <v>2</v>
      </c>
      <c r="V6" t="s">
        <v>35</v>
      </c>
      <c r="W6" s="9">
        <f t="shared" si="6"/>
        <v>148541</v>
      </c>
      <c r="X6" s="9">
        <f t="shared" si="7"/>
        <v>0</v>
      </c>
      <c r="Y6" s="9">
        <f>+M74</f>
        <v>130258</v>
      </c>
      <c r="Z6" s="9">
        <f>+N74</f>
        <v>130258</v>
      </c>
      <c r="AA6" s="109">
        <v>259413</v>
      </c>
      <c r="AB6" s="9">
        <v>245114</v>
      </c>
    </row>
    <row r="7" spans="1:48" ht="14.25" customHeight="1">
      <c r="A7" s="111">
        <f t="shared" si="3"/>
        <v>45296</v>
      </c>
      <c r="B7" s="36">
        <v>121545</v>
      </c>
      <c r="C7" s="36">
        <v>46791</v>
      </c>
      <c r="D7" s="56">
        <f t="shared" si="0"/>
        <v>168336</v>
      </c>
      <c r="F7" s="240"/>
      <c r="G7" s="107" t="s">
        <v>36</v>
      </c>
      <c r="H7" s="111">
        <f t="shared" ref="H7:J7" si="9">H6+1</f>
        <v>45296</v>
      </c>
      <c r="I7" s="12">
        <f t="shared" si="9"/>
        <v>44931</v>
      </c>
      <c r="J7" s="16">
        <f t="shared" si="9"/>
        <v>43470</v>
      </c>
      <c r="K7" s="112">
        <f>+'Lalin per Hari 2019'!D7</f>
        <v>155255</v>
      </c>
      <c r="L7" s="9">
        <f>+'Lalin per Hari 2023'!D7</f>
        <v>166551</v>
      </c>
      <c r="M7" s="109">
        <v>168336</v>
      </c>
      <c r="N7" s="9">
        <f t="shared" si="1"/>
        <v>168336</v>
      </c>
      <c r="O7" s="9"/>
      <c r="P7" s="9"/>
      <c r="Q7" s="9"/>
      <c r="R7" s="110">
        <f>IFERROR(M7/N7-1,0%)</f>
        <v>0</v>
      </c>
      <c r="S7" s="110">
        <f>IFERROR(N7/O7-1,0%)</f>
        <v>0</v>
      </c>
      <c r="T7" s="110">
        <f t="shared" si="2"/>
        <v>1.0717437901903937E-2</v>
      </c>
      <c r="U7">
        <f t="shared" ref="U7:U34" si="10">+U6+1</f>
        <v>3</v>
      </c>
      <c r="V7" t="s">
        <v>37</v>
      </c>
      <c r="W7" s="9">
        <f t="shared" si="6"/>
        <v>149736</v>
      </c>
      <c r="X7" s="9">
        <f t="shared" si="7"/>
        <v>0</v>
      </c>
      <c r="Y7" s="9">
        <f t="shared" ref="Y7:Z7" si="11">+M75</f>
        <v>152164</v>
      </c>
      <c r="Z7" s="9">
        <f t="shared" si="11"/>
        <v>152164</v>
      </c>
      <c r="AA7" s="109">
        <v>264111</v>
      </c>
      <c r="AB7" s="9">
        <v>278579</v>
      </c>
    </row>
    <row r="8" spans="1:48" ht="14.25" customHeight="1">
      <c r="A8" s="113">
        <f t="shared" si="3"/>
        <v>45297</v>
      </c>
      <c r="B8" s="40">
        <v>122601</v>
      </c>
      <c r="C8" s="40">
        <v>34671</v>
      </c>
      <c r="D8" s="78">
        <f t="shared" si="0"/>
        <v>157272</v>
      </c>
      <c r="F8" s="240"/>
      <c r="G8" s="107" t="s">
        <v>38</v>
      </c>
      <c r="H8" s="113">
        <f t="shared" ref="H8:J8" si="12">H7+1</f>
        <v>45297</v>
      </c>
      <c r="I8" s="12">
        <f t="shared" si="12"/>
        <v>44932</v>
      </c>
      <c r="J8" s="16">
        <f t="shared" si="12"/>
        <v>43471</v>
      </c>
      <c r="K8" s="112">
        <f>+'Lalin per Hari 2019'!D8</f>
        <v>141822</v>
      </c>
      <c r="L8" s="9">
        <f>+'Lalin per Hari 2023'!D8</f>
        <v>167596</v>
      </c>
      <c r="M8" s="109">
        <v>157272</v>
      </c>
      <c r="N8" s="9">
        <f t="shared" si="1"/>
        <v>157272</v>
      </c>
      <c r="O8" s="9"/>
      <c r="P8" s="9"/>
      <c r="Q8" s="9"/>
      <c r="R8" s="110">
        <f t="shared" ref="R8:S8" si="13">IFERROR(M8/N8-1,0%)</f>
        <v>0</v>
      </c>
      <c r="S8" s="110">
        <f t="shared" si="13"/>
        <v>0</v>
      </c>
      <c r="T8" s="110">
        <f t="shared" si="2"/>
        <v>-6.1600515525430222E-2</v>
      </c>
      <c r="U8">
        <f t="shared" si="10"/>
        <v>4</v>
      </c>
      <c r="V8" t="s">
        <v>39</v>
      </c>
      <c r="W8" s="9">
        <f t="shared" si="6"/>
        <v>148845</v>
      </c>
      <c r="X8" s="9">
        <f t="shared" si="7"/>
        <v>0</v>
      </c>
      <c r="Y8" s="9">
        <f t="shared" ref="Y8:Z8" si="14">+M76</f>
        <v>152080</v>
      </c>
      <c r="Z8" s="9">
        <f t="shared" si="14"/>
        <v>152080</v>
      </c>
      <c r="AA8" s="109">
        <v>262857</v>
      </c>
      <c r="AB8" s="9">
        <v>278380</v>
      </c>
    </row>
    <row r="9" spans="1:48" ht="14.25" customHeight="1">
      <c r="A9" s="113">
        <f t="shared" si="3"/>
        <v>45298</v>
      </c>
      <c r="B9" s="40">
        <v>122301</v>
      </c>
      <c r="C9" s="40">
        <v>23997</v>
      </c>
      <c r="D9" s="78">
        <f t="shared" si="0"/>
        <v>146298</v>
      </c>
      <c r="F9" s="240"/>
      <c r="G9" s="107" t="s">
        <v>40</v>
      </c>
      <c r="H9" s="113">
        <f t="shared" ref="H9:J9" si="15">H8+1</f>
        <v>45298</v>
      </c>
      <c r="I9" s="16">
        <f t="shared" si="15"/>
        <v>44933</v>
      </c>
      <c r="J9" s="12">
        <f t="shared" si="15"/>
        <v>43472</v>
      </c>
      <c r="K9" s="112">
        <f>+'Lalin per Hari 2019'!D9</f>
        <v>152064</v>
      </c>
      <c r="L9" s="9">
        <f>+'Lalin per Hari 2023'!D9</f>
        <v>159477</v>
      </c>
      <c r="M9" s="109">
        <v>146298</v>
      </c>
      <c r="N9" s="9">
        <f t="shared" si="1"/>
        <v>146298</v>
      </c>
      <c r="O9" s="9"/>
      <c r="P9" s="9"/>
      <c r="Q9" s="9"/>
      <c r="R9" s="110">
        <f t="shared" ref="R9:S9" si="16">IFERROR(M9/N9-1,0%)</f>
        <v>0</v>
      </c>
      <c r="S9" s="110">
        <f t="shared" si="16"/>
        <v>0</v>
      </c>
      <c r="T9" s="110">
        <f t="shared" si="2"/>
        <v>-8.2638875825354119E-2</v>
      </c>
      <c r="U9">
        <f t="shared" si="10"/>
        <v>5</v>
      </c>
      <c r="V9" t="s">
        <v>41</v>
      </c>
      <c r="W9" s="9">
        <f t="shared" si="6"/>
        <v>151353</v>
      </c>
      <c r="X9" s="9">
        <f t="shared" si="7"/>
        <v>0</v>
      </c>
      <c r="Y9" s="9">
        <f t="shared" ref="Y9:Z9" si="17">+M77</f>
        <v>154930</v>
      </c>
      <c r="Z9" s="9">
        <f t="shared" si="17"/>
        <v>154930</v>
      </c>
      <c r="AA9" s="109">
        <v>271690</v>
      </c>
      <c r="AB9" s="9">
        <v>289157</v>
      </c>
    </row>
    <row r="10" spans="1:48" ht="14.25" customHeight="1">
      <c r="A10" s="111">
        <f t="shared" si="3"/>
        <v>45299</v>
      </c>
      <c r="B10" s="36">
        <v>114232</v>
      </c>
      <c r="C10" s="36">
        <v>44820</v>
      </c>
      <c r="D10" s="56">
        <f t="shared" si="0"/>
        <v>159052</v>
      </c>
      <c r="F10" s="240"/>
      <c r="G10" s="107" t="s">
        <v>28</v>
      </c>
      <c r="H10" s="111">
        <f t="shared" ref="H10:J10" si="18">H9+1</f>
        <v>45299</v>
      </c>
      <c r="I10" s="16">
        <f t="shared" si="18"/>
        <v>44934</v>
      </c>
      <c r="J10" s="12">
        <f t="shared" si="18"/>
        <v>43473</v>
      </c>
      <c r="K10" s="112">
        <f>+'Lalin per Hari 2019'!D10</f>
        <v>151182</v>
      </c>
      <c r="L10" s="9">
        <f>+'Lalin per Hari 2023'!D10</f>
        <v>148277</v>
      </c>
      <c r="M10" s="109">
        <v>159052</v>
      </c>
      <c r="N10" s="9">
        <f t="shared" si="1"/>
        <v>159052</v>
      </c>
      <c r="O10" s="9"/>
      <c r="P10" s="9"/>
      <c r="Q10" s="9"/>
      <c r="R10" s="110">
        <f t="shared" ref="R10:S10" si="19">IFERROR(M10/N10-1,0%)</f>
        <v>0</v>
      </c>
      <c r="S10" s="110">
        <f t="shared" si="19"/>
        <v>0</v>
      </c>
      <c r="T10" s="110">
        <f t="shared" si="2"/>
        <v>7.2668046966151145E-2</v>
      </c>
      <c r="U10">
        <f t="shared" si="10"/>
        <v>6</v>
      </c>
      <c r="V10" t="s">
        <v>42</v>
      </c>
      <c r="W10" s="9">
        <f t="shared" si="6"/>
        <v>133441</v>
      </c>
      <c r="X10" s="9">
        <f t="shared" si="7"/>
        <v>0</v>
      </c>
      <c r="Y10" s="9">
        <f t="shared" ref="Y10:Z10" si="20">+M78</f>
        <v>127257</v>
      </c>
      <c r="Z10" s="9">
        <f t="shared" si="20"/>
        <v>127257</v>
      </c>
      <c r="AA10" s="109">
        <v>258489</v>
      </c>
      <c r="AB10" s="9">
        <v>257606</v>
      </c>
    </row>
    <row r="11" spans="1:48" ht="14.25" customHeight="1">
      <c r="A11" s="111">
        <f t="shared" si="3"/>
        <v>45300</v>
      </c>
      <c r="B11" s="36">
        <v>109903</v>
      </c>
      <c r="C11" s="36">
        <v>48368</v>
      </c>
      <c r="D11" s="56">
        <f t="shared" si="0"/>
        <v>158271</v>
      </c>
      <c r="F11" s="239">
        <f>SUM(D11:D17)</f>
        <v>1100291</v>
      </c>
      <c r="G11" s="83" t="s">
        <v>30</v>
      </c>
      <c r="H11" s="111">
        <f t="shared" ref="H11:J11" si="21">H10+1</f>
        <v>45300</v>
      </c>
      <c r="I11" s="12">
        <f t="shared" si="21"/>
        <v>44935</v>
      </c>
      <c r="J11" s="12">
        <f t="shared" si="21"/>
        <v>43474</v>
      </c>
      <c r="K11" s="112">
        <f>+'Lalin per Hari 2019'!D11</f>
        <v>153471</v>
      </c>
      <c r="L11" s="9">
        <f>+'Lalin per Hari 2023'!D11</f>
        <v>162288</v>
      </c>
      <c r="M11" s="109">
        <v>158271</v>
      </c>
      <c r="N11" s="9">
        <f t="shared" si="1"/>
        <v>158271</v>
      </c>
      <c r="O11" s="9"/>
      <c r="P11" s="9"/>
      <c r="Q11" s="9"/>
      <c r="R11" s="110">
        <f t="shared" ref="R11:S11" si="22">IFERROR(M11/N11-1,0%)</f>
        <v>0</v>
      </c>
      <c r="S11" s="110">
        <f t="shared" si="22"/>
        <v>0</v>
      </c>
      <c r="T11" s="110">
        <f t="shared" si="2"/>
        <v>-2.4752292221236316E-2</v>
      </c>
      <c r="U11">
        <f t="shared" si="10"/>
        <v>7</v>
      </c>
      <c r="V11" t="s">
        <v>43</v>
      </c>
      <c r="W11" s="9">
        <f t="shared" si="6"/>
        <v>115309</v>
      </c>
      <c r="X11" s="9">
        <f t="shared" si="7"/>
        <v>0</v>
      </c>
      <c r="Y11" s="9">
        <f t="shared" ref="Y11:Z11" si="23">+M79</f>
        <v>110075</v>
      </c>
      <c r="Z11" s="9">
        <f t="shared" si="23"/>
        <v>110075</v>
      </c>
      <c r="AA11" s="109">
        <v>215401</v>
      </c>
      <c r="AB11" s="9">
        <v>206890</v>
      </c>
    </row>
    <row r="12" spans="1:48" ht="14.25" customHeight="1">
      <c r="A12" s="111">
        <f t="shared" si="3"/>
        <v>45301</v>
      </c>
      <c r="B12" s="36">
        <v>112030</v>
      </c>
      <c r="C12" s="36">
        <v>49687</v>
      </c>
      <c r="D12" s="56">
        <f t="shared" si="0"/>
        <v>161717</v>
      </c>
      <c r="F12" s="240"/>
      <c r="G12" s="107" t="s">
        <v>32</v>
      </c>
      <c r="H12" s="111">
        <f t="shared" ref="H12:J12" si="24">H11+1</f>
        <v>45301</v>
      </c>
      <c r="I12" s="12">
        <f t="shared" si="24"/>
        <v>44936</v>
      </c>
      <c r="J12" s="12">
        <f t="shared" si="24"/>
        <v>43475</v>
      </c>
      <c r="K12" s="112">
        <f>+'Lalin per Hari 2019'!D12</f>
        <v>153350</v>
      </c>
      <c r="L12" s="9">
        <f>+'Lalin per Hari 2023'!D12</f>
        <v>161194</v>
      </c>
      <c r="M12" s="109">
        <v>161717</v>
      </c>
      <c r="N12" s="9">
        <f t="shared" si="1"/>
        <v>161717</v>
      </c>
      <c r="O12" s="9"/>
      <c r="P12" s="9"/>
      <c r="Q12" s="9"/>
      <c r="R12" s="110">
        <f t="shared" ref="R12:S12" si="25">IFERROR(M12/N12-1,0%)</f>
        <v>0</v>
      </c>
      <c r="S12" s="110">
        <f t="shared" si="25"/>
        <v>0</v>
      </c>
      <c r="T12" s="110">
        <f t="shared" si="2"/>
        <v>3.2445376378773538E-3</v>
      </c>
      <c r="U12">
        <f t="shared" si="10"/>
        <v>8</v>
      </c>
      <c r="V12" t="s">
        <v>44</v>
      </c>
      <c r="W12" s="9">
        <f t="shared" si="6"/>
        <v>153431</v>
      </c>
      <c r="X12" s="9">
        <f t="shared" si="7"/>
        <v>0</v>
      </c>
      <c r="Y12" s="9">
        <f t="shared" ref="Y12:Z12" si="26">+M80</f>
        <v>154844</v>
      </c>
      <c r="Z12" s="9">
        <f t="shared" si="26"/>
        <v>154844</v>
      </c>
      <c r="AA12" s="109">
        <v>263331</v>
      </c>
      <c r="AB12" s="9">
        <v>280984</v>
      </c>
    </row>
    <row r="13" spans="1:48" ht="14.25" customHeight="1">
      <c r="A13" s="111">
        <f t="shared" si="3"/>
        <v>45302</v>
      </c>
      <c r="B13" s="36">
        <v>111282</v>
      </c>
      <c r="C13" s="36">
        <v>48126</v>
      </c>
      <c r="D13" s="56">
        <f t="shared" si="0"/>
        <v>159408</v>
      </c>
      <c r="F13" s="240"/>
      <c r="G13" s="107" t="s">
        <v>34</v>
      </c>
      <c r="H13" s="111">
        <f t="shared" ref="H13:J13" si="27">H12+1</f>
        <v>45302</v>
      </c>
      <c r="I13" s="12">
        <f t="shared" si="27"/>
        <v>44937</v>
      </c>
      <c r="J13" s="12">
        <f t="shared" si="27"/>
        <v>43476</v>
      </c>
      <c r="K13" s="112">
        <f>+'Lalin per Hari 2019'!D13</f>
        <v>153064</v>
      </c>
      <c r="L13" s="9">
        <f>+'Lalin per Hari 2023'!D13</f>
        <v>163941</v>
      </c>
      <c r="M13" s="109">
        <v>159408</v>
      </c>
      <c r="N13" s="9">
        <f t="shared" si="1"/>
        <v>159408</v>
      </c>
      <c r="O13" s="9"/>
      <c r="P13" s="9"/>
      <c r="Q13" s="9"/>
      <c r="R13" s="110">
        <f t="shared" ref="R13:S13" si="28">IFERROR(M13/N13-1,0%)</f>
        <v>0</v>
      </c>
      <c r="S13" s="110">
        <f t="shared" si="28"/>
        <v>0</v>
      </c>
      <c r="T13" s="110">
        <f t="shared" si="2"/>
        <v>-2.7650191227331811E-2</v>
      </c>
      <c r="U13">
        <f t="shared" si="10"/>
        <v>9</v>
      </c>
      <c r="V13" t="s">
        <v>45</v>
      </c>
      <c r="W13" s="9">
        <f t="shared" si="6"/>
        <v>152986</v>
      </c>
      <c r="X13" s="9">
        <f t="shared" si="7"/>
        <v>0</v>
      </c>
      <c r="Y13" s="9">
        <f t="shared" ref="Y13:Z13" si="29">+M81</f>
        <v>155574</v>
      </c>
      <c r="Z13" s="9">
        <f t="shared" si="29"/>
        <v>155574</v>
      </c>
      <c r="AA13" s="109">
        <v>265676</v>
      </c>
      <c r="AB13" s="9">
        <v>278793</v>
      </c>
    </row>
    <row r="14" spans="1:48" ht="14.25" customHeight="1">
      <c r="A14" s="111">
        <f t="shared" si="3"/>
        <v>45303</v>
      </c>
      <c r="B14" s="36">
        <v>118562</v>
      </c>
      <c r="C14" s="36">
        <v>47391</v>
      </c>
      <c r="D14" s="56">
        <f t="shared" si="0"/>
        <v>165953</v>
      </c>
      <c r="F14" s="240"/>
      <c r="G14" s="107" t="s">
        <v>36</v>
      </c>
      <c r="H14" s="111">
        <f t="shared" ref="H14:J14" si="30">H13+1</f>
        <v>45303</v>
      </c>
      <c r="I14" s="12">
        <f t="shared" si="30"/>
        <v>44938</v>
      </c>
      <c r="J14" s="16">
        <f t="shared" si="30"/>
        <v>43477</v>
      </c>
      <c r="K14" s="112">
        <f>+'Lalin per Hari 2019'!D14</f>
        <v>143933</v>
      </c>
      <c r="L14" s="9">
        <f>+'Lalin per Hari 2023'!D14</f>
        <v>162853</v>
      </c>
      <c r="M14" s="109">
        <v>165953</v>
      </c>
      <c r="N14" s="9">
        <f t="shared" si="1"/>
        <v>165953</v>
      </c>
      <c r="O14" s="9"/>
      <c r="P14" s="9"/>
      <c r="Q14" s="9"/>
      <c r="R14" s="110">
        <f t="shared" ref="R14:S14" si="31">IFERROR(M14/N14-1,0%)</f>
        <v>0</v>
      </c>
      <c r="S14" s="110">
        <f t="shared" si="31"/>
        <v>0</v>
      </c>
      <c r="T14" s="110">
        <f t="shared" si="2"/>
        <v>1.903557195753236E-2</v>
      </c>
      <c r="U14">
        <f t="shared" si="10"/>
        <v>10</v>
      </c>
      <c r="V14" t="s">
        <v>46</v>
      </c>
      <c r="W14" s="9">
        <f t="shared" si="6"/>
        <v>153127</v>
      </c>
      <c r="X14" s="9">
        <f t="shared" si="7"/>
        <v>0</v>
      </c>
      <c r="Y14" s="9">
        <f t="shared" ref="Y14:Z14" si="32">+M82</f>
        <v>157537</v>
      </c>
      <c r="Z14" s="9">
        <f t="shared" si="32"/>
        <v>157537</v>
      </c>
      <c r="AA14" s="109">
        <v>267211</v>
      </c>
      <c r="AB14" s="9">
        <v>285217</v>
      </c>
    </row>
    <row r="15" spans="1:48" ht="14.25" customHeight="1">
      <c r="A15" s="113">
        <f t="shared" si="3"/>
        <v>45304</v>
      </c>
      <c r="B15" s="40">
        <v>116670</v>
      </c>
      <c r="C15" s="40">
        <v>36314</v>
      </c>
      <c r="D15" s="78">
        <f t="shared" si="0"/>
        <v>152984</v>
      </c>
      <c r="F15" s="240"/>
      <c r="G15" s="107" t="s">
        <v>38</v>
      </c>
      <c r="H15" s="113">
        <f t="shared" ref="H15:J15" si="33">H14+1</f>
        <v>45304</v>
      </c>
      <c r="I15" s="12">
        <f t="shared" si="33"/>
        <v>44939</v>
      </c>
      <c r="J15" s="16">
        <f t="shared" si="33"/>
        <v>43478</v>
      </c>
      <c r="K15" s="112">
        <f>+'Lalin per Hari 2019'!D15</f>
        <v>127056</v>
      </c>
      <c r="L15" s="9">
        <f>+'Lalin per Hari 2023'!D15</f>
        <v>162972</v>
      </c>
      <c r="M15" s="109">
        <v>152984</v>
      </c>
      <c r="N15" s="9">
        <f t="shared" si="1"/>
        <v>152984</v>
      </c>
      <c r="O15" s="9"/>
      <c r="P15" s="9"/>
      <c r="Q15" s="9"/>
      <c r="R15" s="110">
        <f t="shared" ref="R15:S15" si="34">IFERROR(M15/N15-1,0%)</f>
        <v>0</v>
      </c>
      <c r="S15" s="110">
        <f t="shared" si="34"/>
        <v>0</v>
      </c>
      <c r="T15" s="110">
        <f t="shared" si="2"/>
        <v>-6.1286601379378025E-2</v>
      </c>
      <c r="U15">
        <f t="shared" si="10"/>
        <v>11</v>
      </c>
      <c r="V15" t="s">
        <v>47</v>
      </c>
      <c r="W15" s="9">
        <f t="shared" si="6"/>
        <v>154939</v>
      </c>
      <c r="X15" s="9">
        <f t="shared" si="7"/>
        <v>0</v>
      </c>
      <c r="Y15" s="9">
        <f t="shared" ref="Y15:Z15" si="35">+M83</f>
        <v>156996</v>
      </c>
      <c r="Z15" s="9">
        <f t="shared" si="35"/>
        <v>156996</v>
      </c>
      <c r="AA15" s="109">
        <v>257109</v>
      </c>
      <c r="AB15" s="9">
        <v>289483</v>
      </c>
    </row>
    <row r="16" spans="1:48" ht="14.25" customHeight="1">
      <c r="A16" s="113">
        <f t="shared" si="3"/>
        <v>45305</v>
      </c>
      <c r="B16" s="40">
        <v>115833</v>
      </c>
      <c r="C16" s="40">
        <v>25170</v>
      </c>
      <c r="D16" s="78">
        <f t="shared" si="0"/>
        <v>141003</v>
      </c>
      <c r="F16" s="240"/>
      <c r="G16" s="107" t="s">
        <v>40</v>
      </c>
      <c r="H16" s="113">
        <f t="shared" ref="H16:J16" si="36">H15+1</f>
        <v>45305</v>
      </c>
      <c r="I16" s="16">
        <f t="shared" si="36"/>
        <v>44940</v>
      </c>
      <c r="J16" s="12">
        <f t="shared" si="36"/>
        <v>43479</v>
      </c>
      <c r="K16" s="112">
        <f>+'Lalin per Hari 2019'!D16</f>
        <v>146145</v>
      </c>
      <c r="L16" s="9">
        <f>+'Lalin per Hari 2023'!D16</f>
        <v>150101</v>
      </c>
      <c r="M16" s="109">
        <v>141003</v>
      </c>
      <c r="N16" s="9">
        <f t="shared" si="1"/>
        <v>141003</v>
      </c>
      <c r="O16" s="9"/>
      <c r="P16" s="9"/>
      <c r="Q16" s="9"/>
      <c r="R16" s="110">
        <f t="shared" ref="R16:S16" si="37">IFERROR(M16/N16-1,0%)</f>
        <v>0</v>
      </c>
      <c r="S16" s="110">
        <f t="shared" si="37"/>
        <v>0</v>
      </c>
      <c r="T16" s="110">
        <f t="shared" si="2"/>
        <v>-6.0612520902592282E-2</v>
      </c>
      <c r="U16">
        <f t="shared" si="10"/>
        <v>12</v>
      </c>
      <c r="V16" t="s">
        <v>48</v>
      </c>
      <c r="W16" s="9">
        <f t="shared" si="6"/>
        <v>156980</v>
      </c>
      <c r="X16" s="9">
        <f t="shared" si="7"/>
        <v>0</v>
      </c>
      <c r="Y16" s="9">
        <f t="shared" ref="Y16:Z16" si="38">+M84</f>
        <v>155225</v>
      </c>
      <c r="Z16" s="9">
        <f t="shared" si="38"/>
        <v>153685</v>
      </c>
      <c r="AA16" s="109">
        <v>262613</v>
      </c>
      <c r="AB16" s="9">
        <v>290220</v>
      </c>
    </row>
    <row r="17" spans="1:28" ht="14.25" customHeight="1">
      <c r="A17" s="111">
        <f t="shared" si="3"/>
        <v>45306</v>
      </c>
      <c r="B17" s="36">
        <v>113888</v>
      </c>
      <c r="C17" s="36">
        <v>47067</v>
      </c>
      <c r="D17" s="56">
        <f t="shared" si="0"/>
        <v>160955</v>
      </c>
      <c r="F17" s="240"/>
      <c r="G17" s="107" t="s">
        <v>28</v>
      </c>
      <c r="H17" s="111">
        <f t="shared" ref="H17:J17" si="39">H16+1</f>
        <v>45306</v>
      </c>
      <c r="I17" s="16">
        <f t="shared" si="39"/>
        <v>44941</v>
      </c>
      <c r="J17" s="12">
        <f t="shared" si="39"/>
        <v>43480</v>
      </c>
      <c r="K17" s="112">
        <f>+'Lalin per Hari 2019'!D17</f>
        <v>149033</v>
      </c>
      <c r="L17" s="9">
        <f>+'Lalin per Hari 2023'!D17</f>
        <v>144737</v>
      </c>
      <c r="M17" s="109">
        <v>160955</v>
      </c>
      <c r="N17" s="9">
        <f t="shared" si="1"/>
        <v>160955</v>
      </c>
      <c r="O17" s="9"/>
      <c r="P17" s="9"/>
      <c r="Q17" s="9"/>
      <c r="R17" s="110">
        <f t="shared" ref="R17:S17" si="40">IFERROR(M17/N17-1,0%)</f>
        <v>0</v>
      </c>
      <c r="S17" s="110">
        <f t="shared" si="40"/>
        <v>0</v>
      </c>
      <c r="T17" s="110">
        <f t="shared" si="2"/>
        <v>0.11205151412562087</v>
      </c>
      <c r="U17">
        <f t="shared" si="10"/>
        <v>13</v>
      </c>
      <c r="V17" t="s">
        <v>49</v>
      </c>
      <c r="W17" s="9">
        <f t="shared" si="6"/>
        <v>144266</v>
      </c>
      <c r="X17" s="9">
        <f t="shared" si="7"/>
        <v>0</v>
      </c>
      <c r="Y17" s="9">
        <f t="shared" ref="Y17:Z17" si="41">+M85</f>
        <v>140157</v>
      </c>
      <c r="Z17" s="9">
        <f t="shared" si="41"/>
        <v>134682</v>
      </c>
      <c r="AA17" s="109">
        <v>262550</v>
      </c>
      <c r="AB17" s="9">
        <v>268405</v>
      </c>
    </row>
    <row r="18" spans="1:28" ht="14.25" customHeight="1">
      <c r="A18" s="111">
        <f t="shared" si="3"/>
        <v>45307</v>
      </c>
      <c r="B18" s="36">
        <v>115922</v>
      </c>
      <c r="C18" s="36">
        <v>49805</v>
      </c>
      <c r="D18" s="56">
        <f t="shared" si="0"/>
        <v>165727</v>
      </c>
      <c r="F18" s="239">
        <f>SUM(D18:D24)</f>
        <v>1104884</v>
      </c>
      <c r="G18" s="83" t="s">
        <v>30</v>
      </c>
      <c r="H18" s="111">
        <f t="shared" ref="H18:J18" si="42">H17+1</f>
        <v>45307</v>
      </c>
      <c r="I18" s="12">
        <f t="shared" si="42"/>
        <v>44942</v>
      </c>
      <c r="J18" s="12">
        <f t="shared" si="42"/>
        <v>43481</v>
      </c>
      <c r="K18" s="112">
        <f>+'Lalin per Hari 2019'!D18</f>
        <v>150778</v>
      </c>
      <c r="L18" s="9">
        <f>+'Lalin per Hari 2023'!D18</f>
        <v>159600</v>
      </c>
      <c r="M18" s="109">
        <v>165727</v>
      </c>
      <c r="N18" s="9">
        <f t="shared" si="1"/>
        <v>165727</v>
      </c>
      <c r="O18" s="9"/>
      <c r="P18" s="9"/>
      <c r="Q18" s="9"/>
      <c r="R18" s="110">
        <f t="shared" ref="R18:S18" si="43">IFERROR(M18/N18-1,0%)</f>
        <v>0</v>
      </c>
      <c r="S18" s="110">
        <f t="shared" si="43"/>
        <v>0</v>
      </c>
      <c r="T18" s="110">
        <f t="shared" si="2"/>
        <v>3.8389724310776918E-2</v>
      </c>
      <c r="U18">
        <f t="shared" si="10"/>
        <v>14</v>
      </c>
      <c r="V18" t="s">
        <v>50</v>
      </c>
      <c r="W18" s="9">
        <f t="shared" si="6"/>
        <v>123796</v>
      </c>
      <c r="X18" s="9">
        <f t="shared" si="7"/>
        <v>0</v>
      </c>
      <c r="Y18" s="9">
        <f t="shared" ref="Y18:Z18" si="44">+M86</f>
        <v>121602</v>
      </c>
      <c r="Z18" s="9">
        <f t="shared" si="44"/>
        <v>119305</v>
      </c>
      <c r="AA18" s="109">
        <v>222961</v>
      </c>
      <c r="AB18" s="9">
        <v>228122</v>
      </c>
    </row>
    <row r="19" spans="1:28" ht="14.25" customHeight="1">
      <c r="A19" s="111">
        <f t="shared" si="3"/>
        <v>45308</v>
      </c>
      <c r="B19" s="36">
        <v>113316</v>
      </c>
      <c r="C19" s="36">
        <v>49252</v>
      </c>
      <c r="D19" s="56">
        <f t="shared" si="0"/>
        <v>162568</v>
      </c>
      <c r="F19" s="240"/>
      <c r="G19" s="107" t="s">
        <v>32</v>
      </c>
      <c r="H19" s="111">
        <f t="shared" ref="H19:J19" si="45">H18+1</f>
        <v>45308</v>
      </c>
      <c r="I19" s="12">
        <f t="shared" si="45"/>
        <v>44943</v>
      </c>
      <c r="J19" s="12">
        <f t="shared" si="45"/>
        <v>43482</v>
      </c>
      <c r="K19" s="112">
        <f>+'Lalin per Hari 2019'!D19</f>
        <v>150837</v>
      </c>
      <c r="L19" s="9">
        <f>+'Lalin per Hari 2023'!D19</f>
        <v>161237</v>
      </c>
      <c r="M19" s="109">
        <v>162568</v>
      </c>
      <c r="N19" s="9">
        <f t="shared" si="1"/>
        <v>162568</v>
      </c>
      <c r="O19" s="9"/>
      <c r="P19" s="9"/>
      <c r="Q19" s="9"/>
      <c r="R19" s="110">
        <f t="shared" ref="R19:S19" si="46">IFERROR(M19/N19-1,0%)</f>
        <v>0</v>
      </c>
      <c r="S19" s="110">
        <f t="shared" si="46"/>
        <v>0</v>
      </c>
      <c r="T19" s="110">
        <f t="shared" si="2"/>
        <v>8.2549290795537189E-3</v>
      </c>
      <c r="U19">
        <f t="shared" si="10"/>
        <v>15</v>
      </c>
      <c r="V19" t="s">
        <v>51</v>
      </c>
      <c r="W19" s="9">
        <f t="shared" si="6"/>
        <v>157197</v>
      </c>
      <c r="X19" s="9">
        <f t="shared" si="7"/>
        <v>0</v>
      </c>
      <c r="Y19" s="9"/>
      <c r="Z19" s="9">
        <f t="shared" ref="Z19:Z49" si="47">+N87</f>
        <v>154631</v>
      </c>
      <c r="AA19" s="109">
        <v>271467</v>
      </c>
    </row>
    <row r="20" spans="1:28" ht="14.25" customHeight="1">
      <c r="A20" s="111">
        <f t="shared" si="3"/>
        <v>45309</v>
      </c>
      <c r="B20" s="36">
        <v>114926</v>
      </c>
      <c r="C20" s="36">
        <v>47733</v>
      </c>
      <c r="D20" s="56">
        <f t="shared" si="0"/>
        <v>162659</v>
      </c>
      <c r="F20" s="240"/>
      <c r="G20" s="107" t="s">
        <v>34</v>
      </c>
      <c r="H20" s="111">
        <f t="shared" ref="H20:J20" si="48">H19+1</f>
        <v>45309</v>
      </c>
      <c r="I20" s="12">
        <f t="shared" si="48"/>
        <v>44944</v>
      </c>
      <c r="J20" s="12">
        <f t="shared" si="48"/>
        <v>43483</v>
      </c>
      <c r="K20" s="112">
        <f>+'Lalin per Hari 2019'!D20</f>
        <v>150213</v>
      </c>
      <c r="L20" s="9">
        <f>+'Lalin per Hari 2023'!D20</f>
        <v>160292</v>
      </c>
      <c r="M20" s="109">
        <v>162659</v>
      </c>
      <c r="N20" s="9">
        <f t="shared" si="1"/>
        <v>162659</v>
      </c>
      <c r="O20" s="9"/>
      <c r="P20" s="9"/>
      <c r="Q20" s="9"/>
      <c r="R20" s="110">
        <f t="shared" ref="R20:S20" si="49">IFERROR(M20/N20-1,0%)</f>
        <v>0</v>
      </c>
      <c r="S20" s="110">
        <f t="shared" si="49"/>
        <v>0</v>
      </c>
      <c r="T20" s="110">
        <f t="shared" si="2"/>
        <v>1.4766800588925211E-2</v>
      </c>
      <c r="U20">
        <f t="shared" si="10"/>
        <v>16</v>
      </c>
      <c r="V20" t="s">
        <v>52</v>
      </c>
      <c r="W20" s="9">
        <f t="shared" si="6"/>
        <v>155046</v>
      </c>
      <c r="X20" s="9">
        <f t="shared" si="7"/>
        <v>0</v>
      </c>
      <c r="Y20" s="9"/>
      <c r="Z20" s="9">
        <f t="shared" si="47"/>
        <v>156672</v>
      </c>
      <c r="AA20" s="109">
        <v>267173</v>
      </c>
    </row>
    <row r="21" spans="1:28" ht="14.25" customHeight="1">
      <c r="A21" s="111">
        <f t="shared" si="3"/>
        <v>45310</v>
      </c>
      <c r="B21" s="36">
        <v>121515</v>
      </c>
      <c r="C21" s="36">
        <v>42435</v>
      </c>
      <c r="D21" s="56">
        <f t="shared" si="0"/>
        <v>163950</v>
      </c>
      <c r="F21" s="240"/>
      <c r="G21" s="107" t="s">
        <v>36</v>
      </c>
      <c r="H21" s="111">
        <f t="shared" ref="H21:J21" si="50">H20+1</f>
        <v>45310</v>
      </c>
      <c r="I21" s="12">
        <f t="shared" si="50"/>
        <v>44945</v>
      </c>
      <c r="J21" s="16">
        <f t="shared" si="50"/>
        <v>43484</v>
      </c>
      <c r="K21" s="112">
        <f>+'Lalin per Hari 2019'!D21</f>
        <v>138687</v>
      </c>
      <c r="L21" s="9">
        <f>+'Lalin per Hari 2023'!D21</f>
        <v>162000</v>
      </c>
      <c r="M21" s="109">
        <v>163950</v>
      </c>
      <c r="N21" s="9">
        <f t="shared" si="1"/>
        <v>163950</v>
      </c>
      <c r="O21" s="9"/>
      <c r="P21" s="9"/>
      <c r="Q21" s="9"/>
      <c r="R21" s="110">
        <f t="shared" ref="R21:S21" si="51">IFERROR(M21/N21-1,0%)</f>
        <v>0</v>
      </c>
      <c r="S21" s="110">
        <f t="shared" si="51"/>
        <v>0</v>
      </c>
      <c r="T21" s="110">
        <f t="shared" si="2"/>
        <v>1.2037037037037068E-2</v>
      </c>
      <c r="U21">
        <f t="shared" si="10"/>
        <v>17</v>
      </c>
      <c r="V21" t="s">
        <v>53</v>
      </c>
      <c r="W21" s="9">
        <f t="shared" si="6"/>
        <v>145145</v>
      </c>
      <c r="X21" s="9">
        <f t="shared" si="7"/>
        <v>0</v>
      </c>
      <c r="Y21" s="9"/>
      <c r="Z21" s="9">
        <f t="shared" si="47"/>
        <v>164566</v>
      </c>
      <c r="AA21" s="109">
        <v>192439</v>
      </c>
    </row>
    <row r="22" spans="1:28" ht="14.25" customHeight="1">
      <c r="A22" s="113">
        <f t="shared" si="3"/>
        <v>45311</v>
      </c>
      <c r="B22" s="40">
        <v>118010</v>
      </c>
      <c r="C22" s="40">
        <v>34678</v>
      </c>
      <c r="D22" s="78">
        <f t="shared" si="0"/>
        <v>152688</v>
      </c>
      <c r="F22" s="240"/>
      <c r="G22" s="107" t="s">
        <v>38</v>
      </c>
      <c r="H22" s="113">
        <f t="shared" ref="H22:J22" si="52">H21+1</f>
        <v>45311</v>
      </c>
      <c r="I22" s="12">
        <f t="shared" si="52"/>
        <v>44946</v>
      </c>
      <c r="J22" s="16">
        <f t="shared" si="52"/>
        <v>43485</v>
      </c>
      <c r="K22" s="112">
        <f>+'Lalin per Hari 2019'!D22</f>
        <v>125810</v>
      </c>
      <c r="L22" s="9">
        <f>+'Lalin per Hari 2023'!D22</f>
        <v>166237</v>
      </c>
      <c r="M22" s="109">
        <v>152688</v>
      </c>
      <c r="N22" s="9">
        <f t="shared" si="1"/>
        <v>152688</v>
      </c>
      <c r="O22" s="9"/>
      <c r="P22" s="9"/>
      <c r="Q22" s="9"/>
      <c r="R22" s="110">
        <f t="shared" ref="R22:S22" si="53">IFERROR(M22/N22-1,0%)</f>
        <v>0</v>
      </c>
      <c r="S22" s="110">
        <f t="shared" si="53"/>
        <v>0</v>
      </c>
      <c r="T22" s="110">
        <f t="shared" si="2"/>
        <v>-8.1504117615212035E-2</v>
      </c>
      <c r="U22">
        <f t="shared" si="10"/>
        <v>18</v>
      </c>
      <c r="V22" t="s">
        <v>54</v>
      </c>
      <c r="W22" s="9">
        <f t="shared" si="6"/>
        <v>157545</v>
      </c>
      <c r="X22" s="9">
        <f t="shared" si="7"/>
        <v>0</v>
      </c>
      <c r="Y22" s="9"/>
      <c r="Z22" s="9">
        <f t="shared" si="47"/>
        <v>175494</v>
      </c>
      <c r="AA22" s="109">
        <v>251852</v>
      </c>
    </row>
    <row r="23" spans="1:28" ht="14.25" customHeight="1">
      <c r="A23" s="113">
        <f t="shared" si="3"/>
        <v>45312</v>
      </c>
      <c r="B23" s="40">
        <v>114067</v>
      </c>
      <c r="C23" s="40">
        <v>23708</v>
      </c>
      <c r="D23" s="78">
        <f t="shared" si="0"/>
        <v>137775</v>
      </c>
      <c r="F23" s="240"/>
      <c r="G23" s="107" t="s">
        <v>40</v>
      </c>
      <c r="H23" s="113">
        <f t="shared" ref="H23:J23" si="54">H22+1</f>
        <v>45312</v>
      </c>
      <c r="I23" s="16">
        <f t="shared" si="54"/>
        <v>44947</v>
      </c>
      <c r="J23" s="12">
        <f t="shared" si="54"/>
        <v>43486</v>
      </c>
      <c r="K23" s="112">
        <f>+'Lalin per Hari 2019'!D23</f>
        <v>144571</v>
      </c>
      <c r="L23" s="9">
        <f>+'Lalin per Hari 2023'!D23</f>
        <v>149178</v>
      </c>
      <c r="M23" s="109">
        <v>137775</v>
      </c>
      <c r="N23" s="9">
        <f t="shared" si="1"/>
        <v>137775</v>
      </c>
      <c r="O23" s="9"/>
      <c r="P23" s="9"/>
      <c r="Q23" s="9"/>
      <c r="R23" s="110">
        <f t="shared" ref="R23:S23" si="55">IFERROR(M23/N23-1,0%)</f>
        <v>0</v>
      </c>
      <c r="S23" s="110">
        <f t="shared" si="55"/>
        <v>0</v>
      </c>
      <c r="T23" s="110">
        <f t="shared" si="2"/>
        <v>-7.6438885090294839E-2</v>
      </c>
      <c r="U23">
        <f t="shared" si="10"/>
        <v>19</v>
      </c>
      <c r="V23" t="s">
        <v>55</v>
      </c>
      <c r="W23" s="9">
        <f t="shared" si="6"/>
        <v>163741</v>
      </c>
      <c r="X23" s="9">
        <f t="shared" si="7"/>
        <v>0</v>
      </c>
      <c r="Y23" s="9"/>
      <c r="Z23" s="9">
        <f t="shared" si="47"/>
        <v>127453</v>
      </c>
      <c r="AA23" s="109">
        <v>278211</v>
      </c>
    </row>
    <row r="24" spans="1:28" ht="14.25" customHeight="1">
      <c r="A24" s="111">
        <f t="shared" si="3"/>
        <v>45313</v>
      </c>
      <c r="B24" s="36">
        <v>114326</v>
      </c>
      <c r="C24" s="36">
        <v>45191</v>
      </c>
      <c r="D24" s="56">
        <f t="shared" si="0"/>
        <v>159517</v>
      </c>
      <c r="F24" s="240"/>
      <c r="G24" s="107" t="s">
        <v>28</v>
      </c>
      <c r="H24" s="111">
        <f t="shared" ref="H24:J24" si="56">H23+1</f>
        <v>45313</v>
      </c>
      <c r="I24" s="16">
        <f t="shared" si="56"/>
        <v>44948</v>
      </c>
      <c r="J24" s="12">
        <f t="shared" si="56"/>
        <v>43487</v>
      </c>
      <c r="K24" s="112">
        <f>+'Lalin per Hari 2019'!D24</f>
        <v>144706</v>
      </c>
      <c r="L24" s="9">
        <f>+'Lalin per Hari 2023'!D24</f>
        <v>135643</v>
      </c>
      <c r="M24" s="109">
        <v>159517</v>
      </c>
      <c r="N24" s="9">
        <f t="shared" si="1"/>
        <v>159517</v>
      </c>
      <c r="O24" s="9"/>
      <c r="P24" s="9"/>
      <c r="Q24" s="9"/>
      <c r="R24" s="110">
        <f t="shared" ref="R24:S24" si="57">IFERROR(M24/N24-1,0%)</f>
        <v>0</v>
      </c>
      <c r="S24" s="110">
        <f t="shared" si="57"/>
        <v>0</v>
      </c>
      <c r="T24" s="110">
        <f t="shared" si="2"/>
        <v>0.17600613374814778</v>
      </c>
      <c r="U24">
        <f t="shared" si="10"/>
        <v>20</v>
      </c>
      <c r="V24" t="s">
        <v>56</v>
      </c>
      <c r="W24" s="9">
        <f t="shared" si="6"/>
        <v>161817</v>
      </c>
      <c r="X24" s="9">
        <f t="shared" si="7"/>
        <v>0</v>
      </c>
      <c r="Y24" s="9"/>
      <c r="Z24" s="9">
        <f t="shared" si="47"/>
        <v>143867</v>
      </c>
      <c r="AA24" s="109">
        <v>275208</v>
      </c>
    </row>
    <row r="25" spans="1:28" ht="14.25" customHeight="1">
      <c r="A25" s="111">
        <f t="shared" si="3"/>
        <v>45314</v>
      </c>
      <c r="B25" s="36">
        <v>113023</v>
      </c>
      <c r="C25" s="36">
        <v>48270</v>
      </c>
      <c r="D25" s="56">
        <f t="shared" si="0"/>
        <v>161293</v>
      </c>
      <c r="F25" s="239">
        <f>SUM(D25:D31)</f>
        <v>1093005</v>
      </c>
      <c r="G25" s="83" t="s">
        <v>30</v>
      </c>
      <c r="H25" s="111">
        <f t="shared" ref="H25:J25" si="58">H24+1</f>
        <v>45314</v>
      </c>
      <c r="I25" s="16">
        <f t="shared" si="58"/>
        <v>44949</v>
      </c>
      <c r="J25" s="12">
        <f t="shared" si="58"/>
        <v>43488</v>
      </c>
      <c r="K25" s="112">
        <f>+'Lalin per Hari 2019'!D25</f>
        <v>148147</v>
      </c>
      <c r="L25" s="9">
        <f>+'Lalin per Hari 2023'!D25</f>
        <v>146635</v>
      </c>
      <c r="M25" s="109">
        <v>161293</v>
      </c>
      <c r="N25" s="9">
        <f t="shared" si="1"/>
        <v>161293</v>
      </c>
      <c r="O25" s="9"/>
      <c r="P25" s="9"/>
      <c r="Q25" s="9"/>
      <c r="R25" s="110">
        <f t="shared" ref="R25:S25" si="59">IFERROR(M25/N25-1,0%)</f>
        <v>0</v>
      </c>
      <c r="S25" s="110">
        <f t="shared" si="59"/>
        <v>0</v>
      </c>
      <c r="T25" s="110">
        <f t="shared" si="2"/>
        <v>9.9962491901660622E-2</v>
      </c>
      <c r="U25">
        <f t="shared" si="10"/>
        <v>21</v>
      </c>
      <c r="V25" t="s">
        <v>57</v>
      </c>
      <c r="W25" s="9">
        <f t="shared" si="6"/>
        <v>142271</v>
      </c>
      <c r="X25" s="9">
        <f t="shared" si="7"/>
        <v>0</v>
      </c>
      <c r="Y25" s="9"/>
      <c r="Z25" s="9">
        <f t="shared" si="47"/>
        <v>171683</v>
      </c>
      <c r="AA25" s="109">
        <v>240617</v>
      </c>
    </row>
    <row r="26" spans="1:28" ht="14.25" customHeight="1">
      <c r="A26" s="111">
        <f t="shared" si="3"/>
        <v>45315</v>
      </c>
      <c r="B26" s="36">
        <v>112250</v>
      </c>
      <c r="C26" s="36">
        <v>47939</v>
      </c>
      <c r="D26" s="56">
        <f t="shared" si="0"/>
        <v>160189</v>
      </c>
      <c r="F26" s="240"/>
      <c r="G26" s="107" t="s">
        <v>32</v>
      </c>
      <c r="H26" s="111">
        <f t="shared" ref="H26:J26" si="60">H25+1</f>
        <v>45315</v>
      </c>
      <c r="I26" s="12">
        <f t="shared" si="60"/>
        <v>44950</v>
      </c>
      <c r="J26" s="12">
        <f t="shared" si="60"/>
        <v>43489</v>
      </c>
      <c r="K26" s="112">
        <f>+'Lalin per Hari 2019'!D26</f>
        <v>146764</v>
      </c>
      <c r="L26" s="9">
        <f>+'Lalin per Hari 2023'!D26</f>
        <v>158023</v>
      </c>
      <c r="M26" s="109">
        <v>160189</v>
      </c>
      <c r="N26" s="9">
        <f t="shared" si="1"/>
        <v>160189</v>
      </c>
      <c r="O26" s="9"/>
      <c r="P26" s="9"/>
      <c r="Q26" s="9"/>
      <c r="R26" s="110">
        <f t="shared" ref="R26:S26" si="61">IFERROR(M26/N26-1,0%)</f>
        <v>0</v>
      </c>
      <c r="S26" s="110">
        <f t="shared" si="61"/>
        <v>0</v>
      </c>
      <c r="T26" s="110">
        <f t="shared" si="2"/>
        <v>1.3706865456294404E-2</v>
      </c>
      <c r="U26">
        <f t="shared" si="10"/>
        <v>22</v>
      </c>
      <c r="V26" t="s">
        <v>58</v>
      </c>
      <c r="W26" s="9">
        <f t="shared" si="6"/>
        <v>166766</v>
      </c>
      <c r="X26" s="9">
        <f t="shared" si="7"/>
        <v>0</v>
      </c>
      <c r="Y26" s="9"/>
      <c r="Z26" s="9">
        <f t="shared" si="47"/>
        <v>175160</v>
      </c>
      <c r="AA26" s="109">
        <v>277803</v>
      </c>
    </row>
    <row r="27" spans="1:28" ht="14.25" customHeight="1">
      <c r="A27" s="111">
        <f t="shared" si="3"/>
        <v>45316</v>
      </c>
      <c r="B27" s="36">
        <v>112874</v>
      </c>
      <c r="C27" s="36">
        <v>47618</v>
      </c>
      <c r="D27" s="56">
        <f t="shared" si="0"/>
        <v>160492</v>
      </c>
      <c r="F27" s="240"/>
      <c r="G27" s="107" t="s">
        <v>34</v>
      </c>
      <c r="H27" s="111">
        <f t="shared" ref="H27:J27" si="62">H26+1</f>
        <v>45316</v>
      </c>
      <c r="I27" s="12">
        <f t="shared" si="62"/>
        <v>44951</v>
      </c>
      <c r="J27" s="12">
        <f t="shared" si="62"/>
        <v>43490</v>
      </c>
      <c r="K27" s="112">
        <f>+'Lalin per Hari 2019'!D27</f>
        <v>150340</v>
      </c>
      <c r="L27" s="9">
        <f>+'Lalin per Hari 2023'!D27</f>
        <v>161009</v>
      </c>
      <c r="M27" s="109">
        <v>160492</v>
      </c>
      <c r="N27" s="9">
        <f t="shared" si="1"/>
        <v>160492</v>
      </c>
      <c r="O27" s="9"/>
      <c r="P27" s="9"/>
      <c r="Q27" s="9"/>
      <c r="R27" s="110">
        <f t="shared" ref="R27:S27" si="63">IFERROR(M27/N27-1,0%)</f>
        <v>0</v>
      </c>
      <c r="S27" s="110">
        <f t="shared" si="63"/>
        <v>0</v>
      </c>
      <c r="T27" s="110">
        <f t="shared" si="2"/>
        <v>-3.2110006272941805E-3</v>
      </c>
      <c r="U27">
        <f t="shared" si="10"/>
        <v>23</v>
      </c>
      <c r="V27" t="s">
        <v>59</v>
      </c>
      <c r="W27" s="9">
        <f t="shared" si="6"/>
        <v>167222</v>
      </c>
      <c r="X27" s="9">
        <f t="shared" si="7"/>
        <v>0</v>
      </c>
      <c r="Y27" s="9"/>
      <c r="Z27" s="9">
        <f t="shared" si="47"/>
        <v>176169</v>
      </c>
      <c r="AA27" s="109">
        <v>286824</v>
      </c>
    </row>
    <row r="28" spans="1:28" ht="14.25" customHeight="1">
      <c r="A28" s="111">
        <f t="shared" si="3"/>
        <v>45317</v>
      </c>
      <c r="B28" s="36">
        <v>119476</v>
      </c>
      <c r="C28" s="36">
        <v>45331</v>
      </c>
      <c r="D28" s="56">
        <f t="shared" si="0"/>
        <v>164807</v>
      </c>
      <c r="F28" s="240"/>
      <c r="G28" s="107" t="s">
        <v>36</v>
      </c>
      <c r="H28" s="111">
        <f t="shared" ref="H28:J28" si="64">H27+1</f>
        <v>45317</v>
      </c>
      <c r="I28" s="12">
        <f t="shared" si="64"/>
        <v>44952</v>
      </c>
      <c r="J28" s="16">
        <f t="shared" si="64"/>
        <v>43491</v>
      </c>
      <c r="K28" s="112">
        <f>+'Lalin per Hari 2019'!D28</f>
        <v>135903</v>
      </c>
      <c r="L28" s="9">
        <f>+'Lalin per Hari 2023'!D28</f>
        <v>160451</v>
      </c>
      <c r="M28" s="109">
        <v>164807</v>
      </c>
      <c r="N28" s="9">
        <f t="shared" si="1"/>
        <v>164807</v>
      </c>
      <c r="O28" s="9"/>
      <c r="P28" s="9"/>
      <c r="Q28" s="9"/>
      <c r="R28" s="110">
        <f t="shared" ref="R28:S28" si="65">IFERROR(M28/N28-1,0%)</f>
        <v>0</v>
      </c>
      <c r="S28" s="110">
        <f t="shared" si="65"/>
        <v>0</v>
      </c>
      <c r="T28" s="110">
        <f t="shared" si="2"/>
        <v>2.714847523543007E-2</v>
      </c>
      <c r="U28">
        <f t="shared" si="10"/>
        <v>24</v>
      </c>
      <c r="V28" t="s">
        <v>60</v>
      </c>
      <c r="W28" s="9">
        <f t="shared" si="6"/>
        <v>172768</v>
      </c>
      <c r="X28" s="9">
        <f t="shared" si="7"/>
        <v>0</v>
      </c>
      <c r="Y28" s="9"/>
      <c r="Z28" s="9">
        <f t="shared" si="47"/>
        <v>179454</v>
      </c>
      <c r="AA28" s="109">
        <v>294009</v>
      </c>
    </row>
    <row r="29" spans="1:28" ht="14.25" customHeight="1">
      <c r="A29" s="113">
        <f t="shared" si="3"/>
        <v>45318</v>
      </c>
      <c r="B29" s="40">
        <v>116977</v>
      </c>
      <c r="C29" s="40">
        <v>32613</v>
      </c>
      <c r="D29" s="78">
        <f t="shared" si="0"/>
        <v>149590</v>
      </c>
      <c r="F29" s="240"/>
      <c r="G29" s="107" t="s">
        <v>38</v>
      </c>
      <c r="H29" s="113">
        <f t="shared" ref="H29:J29" si="66">H28+1</f>
        <v>45318</v>
      </c>
      <c r="I29" s="12">
        <f t="shared" si="66"/>
        <v>44953</v>
      </c>
      <c r="J29" s="16">
        <f t="shared" si="66"/>
        <v>43492</v>
      </c>
      <c r="K29" s="112">
        <f>+'Lalin per Hari 2019'!D29</f>
        <v>124909</v>
      </c>
      <c r="L29" s="9">
        <f>+'Lalin per Hari 2023'!D29</f>
        <v>160219</v>
      </c>
      <c r="M29" s="109">
        <v>149590</v>
      </c>
      <c r="N29" s="9">
        <f t="shared" si="1"/>
        <v>149590</v>
      </c>
      <c r="O29" s="9"/>
      <c r="P29" s="9"/>
      <c r="Q29" s="9"/>
      <c r="R29" s="110">
        <f t="shared" ref="R29:S29" si="67">IFERROR(M29/N29-1,0%)</f>
        <v>0</v>
      </c>
      <c r="S29" s="110">
        <f t="shared" si="67"/>
        <v>0</v>
      </c>
      <c r="T29" s="110">
        <f t="shared" si="2"/>
        <v>-6.6340446513834195E-2</v>
      </c>
      <c r="U29">
        <f t="shared" si="10"/>
        <v>25</v>
      </c>
      <c r="V29" t="s">
        <v>61</v>
      </c>
      <c r="W29" s="9">
        <f t="shared" si="6"/>
        <v>135837</v>
      </c>
      <c r="X29" s="9">
        <f t="shared" si="7"/>
        <v>0</v>
      </c>
      <c r="Y29" s="9"/>
      <c r="Z29" s="9">
        <f t="shared" si="47"/>
        <v>175084</v>
      </c>
      <c r="AA29" s="109">
        <v>228633</v>
      </c>
    </row>
    <row r="30" spans="1:28" ht="14.25" customHeight="1">
      <c r="A30" s="113">
        <f t="shared" si="3"/>
        <v>45319</v>
      </c>
      <c r="B30" s="40">
        <v>116407</v>
      </c>
      <c r="C30" s="40">
        <v>23224</v>
      </c>
      <c r="D30" s="78">
        <f t="shared" si="0"/>
        <v>139631</v>
      </c>
      <c r="F30" s="240"/>
      <c r="G30" s="107" t="s">
        <v>40</v>
      </c>
      <c r="H30" s="113">
        <f t="shared" ref="H30:J30" si="68">H29+1</f>
        <v>45319</v>
      </c>
      <c r="I30" s="16">
        <f t="shared" si="68"/>
        <v>44954</v>
      </c>
      <c r="J30" s="12">
        <f t="shared" si="68"/>
        <v>43493</v>
      </c>
      <c r="K30" s="112">
        <f>+'Lalin per Hari 2019'!D30</f>
        <v>146047</v>
      </c>
      <c r="L30" s="9">
        <f>+'Lalin per Hari 2023'!D30</f>
        <v>147719</v>
      </c>
      <c r="M30" s="109">
        <v>139631</v>
      </c>
      <c r="N30" s="9">
        <f t="shared" si="1"/>
        <v>139631</v>
      </c>
      <c r="O30" s="9"/>
      <c r="P30" s="9"/>
      <c r="Q30" s="9"/>
      <c r="R30" s="110">
        <f t="shared" ref="R30:S30" si="69">IFERROR(M30/N30-1,0%)</f>
        <v>0</v>
      </c>
      <c r="S30" s="110">
        <f t="shared" si="69"/>
        <v>0</v>
      </c>
      <c r="T30" s="110">
        <f t="shared" si="2"/>
        <v>-5.4752604607396504E-2</v>
      </c>
      <c r="U30">
        <f t="shared" si="10"/>
        <v>26</v>
      </c>
      <c r="V30" t="s">
        <v>62</v>
      </c>
      <c r="W30" s="9">
        <f t="shared" si="6"/>
        <v>135053</v>
      </c>
      <c r="X30" s="9">
        <f t="shared" si="7"/>
        <v>0</v>
      </c>
      <c r="Y30" s="9"/>
      <c r="Z30" s="9">
        <f t="shared" si="47"/>
        <v>175084</v>
      </c>
      <c r="AA30" s="109">
        <v>239402</v>
      </c>
    </row>
    <row r="31" spans="1:28" ht="14.25" customHeight="1">
      <c r="A31" s="111">
        <f t="shared" si="3"/>
        <v>45320</v>
      </c>
      <c r="B31" s="36">
        <v>113619</v>
      </c>
      <c r="C31" s="36">
        <v>43384</v>
      </c>
      <c r="D31" s="56">
        <f t="shared" si="0"/>
        <v>157003</v>
      </c>
      <c r="F31" s="240"/>
      <c r="G31" s="107" t="s">
        <v>28</v>
      </c>
      <c r="H31" s="111">
        <f t="shared" ref="H31:J31" si="70">H30+1</f>
        <v>45320</v>
      </c>
      <c r="I31" s="16">
        <f t="shared" si="70"/>
        <v>44955</v>
      </c>
      <c r="J31" s="12">
        <f t="shared" si="70"/>
        <v>43494</v>
      </c>
      <c r="K31" s="112">
        <f>+'Lalin per Hari 2019'!D31</f>
        <v>146751</v>
      </c>
      <c r="L31" s="9">
        <f>+'Lalin per Hari 2023'!D31</f>
        <v>136278</v>
      </c>
      <c r="M31" s="109">
        <v>157003</v>
      </c>
      <c r="N31" s="9">
        <f t="shared" si="1"/>
        <v>157003</v>
      </c>
      <c r="O31" s="9"/>
      <c r="P31" s="9"/>
      <c r="Q31" s="9"/>
      <c r="R31" s="110">
        <f t="shared" ref="R31:S31" si="71">IFERROR(M31/N31-1,0%)</f>
        <v>0</v>
      </c>
      <c r="S31" s="110">
        <f t="shared" si="71"/>
        <v>0</v>
      </c>
      <c r="T31" s="110">
        <f t="shared" si="2"/>
        <v>0.15207883884412743</v>
      </c>
      <c r="U31">
        <f t="shared" si="10"/>
        <v>27</v>
      </c>
      <c r="V31" t="s">
        <v>63</v>
      </c>
      <c r="W31" s="9">
        <f t="shared" si="6"/>
        <v>127593</v>
      </c>
      <c r="X31" s="9">
        <f t="shared" si="7"/>
        <v>0</v>
      </c>
      <c r="Y31" s="9"/>
      <c r="Z31" s="9">
        <f t="shared" si="47"/>
        <v>170660</v>
      </c>
      <c r="AA31" s="109">
        <v>215703</v>
      </c>
    </row>
    <row r="32" spans="1:28" ht="14.25" customHeight="1">
      <c r="A32" s="111">
        <f t="shared" si="3"/>
        <v>45321</v>
      </c>
      <c r="B32" s="36">
        <v>114565</v>
      </c>
      <c r="C32" s="36">
        <v>44522</v>
      </c>
      <c r="D32" s="56">
        <f t="shared" si="0"/>
        <v>159087</v>
      </c>
      <c r="F32" s="239">
        <f>SUM(D32:D38)</f>
        <v>1099966</v>
      </c>
      <c r="G32" s="83" t="s">
        <v>30</v>
      </c>
      <c r="H32" s="111">
        <f t="shared" ref="H32:J32" si="72">H31+1</f>
        <v>45321</v>
      </c>
      <c r="I32" s="12">
        <f t="shared" si="72"/>
        <v>44956</v>
      </c>
      <c r="J32" s="12">
        <f t="shared" si="72"/>
        <v>43495</v>
      </c>
      <c r="K32" s="112">
        <f>+'Lalin per Hari 2019'!D32</f>
        <v>147459</v>
      </c>
      <c r="L32" s="9">
        <f>+'Lalin per Hari 2023'!D32</f>
        <v>157719</v>
      </c>
      <c r="M32" s="109">
        <v>159087</v>
      </c>
      <c r="N32" s="9">
        <f t="shared" si="1"/>
        <v>159087</v>
      </c>
      <c r="O32" s="9"/>
      <c r="P32" s="9"/>
      <c r="Q32" s="9"/>
      <c r="R32" s="110">
        <f t="shared" ref="R32:S32" si="73">IFERROR(M32/N32-1,0%)</f>
        <v>0</v>
      </c>
      <c r="S32" s="110">
        <f t="shared" si="73"/>
        <v>0</v>
      </c>
      <c r="T32" s="110">
        <f t="shared" si="2"/>
        <v>8.6736537766534116E-3</v>
      </c>
      <c r="U32">
        <f t="shared" si="10"/>
        <v>28</v>
      </c>
      <c r="V32" t="s">
        <v>64</v>
      </c>
      <c r="W32" s="9">
        <f t="shared" si="6"/>
        <v>108040</v>
      </c>
      <c r="X32" s="9">
        <f t="shared" si="7"/>
        <v>0</v>
      </c>
      <c r="Y32" s="9"/>
      <c r="Z32" s="9">
        <f t="shared" si="47"/>
        <v>158314</v>
      </c>
      <c r="AA32" s="109">
        <v>182705</v>
      </c>
    </row>
    <row r="33" spans="1:27" ht="14.25" customHeight="1">
      <c r="A33" s="114">
        <f t="shared" si="3"/>
        <v>45322</v>
      </c>
      <c r="B33" s="36">
        <v>114539</v>
      </c>
      <c r="C33" s="36">
        <v>46641</v>
      </c>
      <c r="D33" s="56">
        <f t="shared" si="0"/>
        <v>161180</v>
      </c>
      <c r="E33" s="9">
        <f>SUM(D3:D33)</f>
        <v>4873768</v>
      </c>
      <c r="F33" s="240"/>
      <c r="G33" s="107" t="s">
        <v>32</v>
      </c>
      <c r="H33" s="114">
        <f t="shared" ref="H33:J33" si="74">H32+1</f>
        <v>45322</v>
      </c>
      <c r="I33" s="20">
        <f t="shared" si="74"/>
        <v>44957</v>
      </c>
      <c r="J33" s="20">
        <f t="shared" si="74"/>
        <v>43496</v>
      </c>
      <c r="K33" s="112">
        <f>+'Lalin per Hari 2019'!D33</f>
        <v>146639</v>
      </c>
      <c r="L33" s="9">
        <f>+'Lalin per Hari 2023'!D33</f>
        <v>158852</v>
      </c>
      <c r="M33" s="109">
        <v>161180</v>
      </c>
      <c r="N33" s="9">
        <f t="shared" si="1"/>
        <v>161180</v>
      </c>
      <c r="O33" s="9"/>
      <c r="P33" s="9"/>
      <c r="Q33" s="9"/>
      <c r="R33" s="110">
        <f t="shared" ref="R33:S33" si="75">IFERROR(M33/N33-1,0%)</f>
        <v>0</v>
      </c>
      <c r="S33" s="110">
        <f t="shared" si="75"/>
        <v>0</v>
      </c>
      <c r="T33" s="110">
        <f t="shared" si="2"/>
        <v>1.4655150706317732E-2</v>
      </c>
      <c r="U33">
        <f t="shared" si="10"/>
        <v>29</v>
      </c>
      <c r="V33" t="s">
        <v>65</v>
      </c>
      <c r="W33" s="9">
        <f t="shared" si="6"/>
        <v>92864</v>
      </c>
      <c r="X33" s="9">
        <f t="shared" si="7"/>
        <v>0</v>
      </c>
      <c r="Y33" s="9"/>
      <c r="Z33" s="9">
        <f t="shared" si="47"/>
        <v>124272</v>
      </c>
      <c r="AA33" s="109">
        <v>174195</v>
      </c>
    </row>
    <row r="34" spans="1:27" ht="14.25" customHeight="1">
      <c r="A34" s="115">
        <f t="shared" si="3"/>
        <v>45323</v>
      </c>
      <c r="B34" s="36">
        <v>112600</v>
      </c>
      <c r="C34" s="36">
        <v>46489</v>
      </c>
      <c r="D34" s="56">
        <f t="shared" si="0"/>
        <v>159089</v>
      </c>
      <c r="F34" s="240"/>
      <c r="G34" s="107" t="s">
        <v>34</v>
      </c>
      <c r="H34" s="115">
        <f t="shared" ref="H34:J34" si="76">H33+1</f>
        <v>45323</v>
      </c>
      <c r="I34" s="24">
        <f t="shared" si="76"/>
        <v>44958</v>
      </c>
      <c r="J34" s="24">
        <f t="shared" si="76"/>
        <v>43497</v>
      </c>
      <c r="K34" s="112">
        <f>+'Lalin per Hari 2019'!D34</f>
        <v>152402</v>
      </c>
      <c r="L34" s="9">
        <f>+'Lalin per Hari 2023'!D34</f>
        <v>161114</v>
      </c>
      <c r="M34" s="9">
        <v>159089</v>
      </c>
      <c r="N34" s="9">
        <f t="shared" si="1"/>
        <v>159089</v>
      </c>
      <c r="O34" s="9"/>
      <c r="P34" s="9"/>
      <c r="Q34" s="9"/>
      <c r="R34" s="110">
        <f t="shared" ref="R34:S34" si="77">IFERROR(M34/N34-1,0%)</f>
        <v>0</v>
      </c>
      <c r="S34" s="110">
        <f t="shared" si="77"/>
        <v>0</v>
      </c>
      <c r="T34" s="110">
        <f t="shared" si="2"/>
        <v>-1.2568740146728374E-2</v>
      </c>
      <c r="U34">
        <f t="shared" si="10"/>
        <v>30</v>
      </c>
      <c r="V34" t="s">
        <v>66</v>
      </c>
      <c r="W34" s="9">
        <f t="shared" si="6"/>
        <v>71862</v>
      </c>
      <c r="X34" s="9">
        <f t="shared" si="7"/>
        <v>0</v>
      </c>
      <c r="Y34" s="9"/>
      <c r="Z34" s="9">
        <f t="shared" si="47"/>
        <v>98979</v>
      </c>
      <c r="AA34" s="109">
        <v>149850</v>
      </c>
    </row>
    <row r="35" spans="1:27" ht="14.25" customHeight="1">
      <c r="A35" s="111">
        <f t="shared" si="3"/>
        <v>45324</v>
      </c>
      <c r="B35" s="36">
        <v>119143</v>
      </c>
      <c r="C35" s="36">
        <v>46021</v>
      </c>
      <c r="D35" s="56">
        <f t="shared" si="0"/>
        <v>165164</v>
      </c>
      <c r="F35" s="240"/>
      <c r="G35" s="107" t="s">
        <v>36</v>
      </c>
      <c r="H35" s="111">
        <f t="shared" ref="H35:J35" si="78">H34+1</f>
        <v>45324</v>
      </c>
      <c r="I35" s="12">
        <f t="shared" si="78"/>
        <v>44959</v>
      </c>
      <c r="J35" s="16">
        <f t="shared" si="78"/>
        <v>43498</v>
      </c>
      <c r="K35" s="112">
        <f>+'Lalin per Hari 2019'!D35</f>
        <v>147448</v>
      </c>
      <c r="L35" s="9">
        <f>+'Lalin per Hari 2023'!D35</f>
        <v>159089</v>
      </c>
      <c r="M35" s="9">
        <v>165164</v>
      </c>
      <c r="N35" s="9">
        <f t="shared" si="1"/>
        <v>165164</v>
      </c>
      <c r="O35" s="9"/>
      <c r="P35" s="9"/>
      <c r="Q35" s="9"/>
      <c r="R35" s="110">
        <f t="shared" ref="R35:S35" si="79">IFERROR(M35/N35-1,0%)</f>
        <v>0</v>
      </c>
      <c r="S35" s="110">
        <f t="shared" si="79"/>
        <v>0</v>
      </c>
      <c r="T35" s="110">
        <f t="shared" si="2"/>
        <v>3.8186172519784511E-2</v>
      </c>
      <c r="V35" t="s">
        <v>67</v>
      </c>
      <c r="W35" s="9">
        <f t="shared" si="6"/>
        <v>107719</v>
      </c>
      <c r="X35" s="9">
        <f t="shared" si="7"/>
        <v>0</v>
      </c>
      <c r="Y35" s="9"/>
      <c r="Z35" s="9">
        <f t="shared" si="47"/>
        <v>132839</v>
      </c>
      <c r="AA35" s="109">
        <v>192863</v>
      </c>
    </row>
    <row r="36" spans="1:27" ht="14.25" customHeight="1">
      <c r="A36" s="113">
        <f t="shared" si="3"/>
        <v>45325</v>
      </c>
      <c r="B36" s="40">
        <v>120220</v>
      </c>
      <c r="C36" s="40">
        <v>33957</v>
      </c>
      <c r="D36" s="78">
        <f t="shared" si="0"/>
        <v>154177</v>
      </c>
      <c r="F36" s="240"/>
      <c r="G36" s="107" t="s">
        <v>38</v>
      </c>
      <c r="H36" s="113">
        <f t="shared" ref="H36:J36" si="80">H35+1</f>
        <v>45325</v>
      </c>
      <c r="I36" s="12">
        <f t="shared" si="80"/>
        <v>44960</v>
      </c>
      <c r="J36" s="16">
        <f t="shared" si="80"/>
        <v>43499</v>
      </c>
      <c r="K36" s="112">
        <f>+'Lalin per Hari 2019'!D36</f>
        <v>130000</v>
      </c>
      <c r="L36" s="9">
        <f>+'Lalin per Hari 2023'!D36</f>
        <v>164556</v>
      </c>
      <c r="M36" s="9">
        <v>154177</v>
      </c>
      <c r="N36" s="9">
        <f t="shared" si="1"/>
        <v>154177</v>
      </c>
      <c r="O36" s="9"/>
      <c r="P36" s="9"/>
      <c r="Q36" s="9"/>
      <c r="R36" s="110">
        <f t="shared" ref="R36:S36" si="81">IFERROR(M36/N36-1,0%)</f>
        <v>0</v>
      </c>
      <c r="S36" s="110">
        <f t="shared" si="81"/>
        <v>0</v>
      </c>
      <c r="T36" s="110">
        <f t="shared" si="2"/>
        <v>-6.3072753348404231E-2</v>
      </c>
      <c r="V36" t="s">
        <v>68</v>
      </c>
      <c r="W36" s="9">
        <f t="shared" si="6"/>
        <v>123919</v>
      </c>
      <c r="X36" s="9">
        <f t="shared" si="7"/>
        <v>0</v>
      </c>
      <c r="Y36" s="9"/>
      <c r="Z36" s="9">
        <f t="shared" si="47"/>
        <v>143814</v>
      </c>
      <c r="AA36" s="109">
        <v>186633</v>
      </c>
    </row>
    <row r="37" spans="1:27" ht="14.25" customHeight="1">
      <c r="A37" s="113">
        <f t="shared" si="3"/>
        <v>45326</v>
      </c>
      <c r="B37" s="40">
        <v>117923</v>
      </c>
      <c r="C37" s="40">
        <v>24237</v>
      </c>
      <c r="D37" s="78">
        <f t="shared" si="0"/>
        <v>142160</v>
      </c>
      <c r="F37" s="240"/>
      <c r="G37" s="107" t="s">
        <v>40</v>
      </c>
      <c r="H37" s="113">
        <f t="shared" ref="H37:J37" si="82">H36+1</f>
        <v>45326</v>
      </c>
      <c r="I37" s="16">
        <f t="shared" si="82"/>
        <v>44961</v>
      </c>
      <c r="J37" s="12">
        <f t="shared" si="82"/>
        <v>43500</v>
      </c>
      <c r="K37" s="112">
        <f>+'Lalin per Hari 2019'!D37</f>
        <v>137737</v>
      </c>
      <c r="L37" s="9">
        <f>+'Lalin per Hari 2023'!D37</f>
        <v>155792</v>
      </c>
      <c r="M37" s="9">
        <v>142160</v>
      </c>
      <c r="N37" s="9">
        <f t="shared" si="1"/>
        <v>142160</v>
      </c>
      <c r="O37" s="9"/>
      <c r="P37" s="9"/>
      <c r="Q37" s="9"/>
      <c r="R37" s="110">
        <f t="shared" ref="R37:S37" si="83">IFERROR(M37/N37-1,0%)</f>
        <v>0</v>
      </c>
      <c r="S37" s="110">
        <f t="shared" si="83"/>
        <v>0</v>
      </c>
      <c r="T37" s="110">
        <f t="shared" si="2"/>
        <v>-8.7501283762965953E-2</v>
      </c>
      <c r="V37" t="s">
        <v>69</v>
      </c>
      <c r="W37" s="9">
        <f t="shared" si="6"/>
        <v>114843</v>
      </c>
      <c r="X37" s="9">
        <f t="shared" si="7"/>
        <v>0</v>
      </c>
      <c r="Y37" s="9"/>
      <c r="Z37" s="9">
        <f t="shared" si="47"/>
        <v>156659</v>
      </c>
      <c r="AA37" s="109">
        <v>176061</v>
      </c>
    </row>
    <row r="38" spans="1:27" ht="14.25" customHeight="1">
      <c r="A38" s="111">
        <f t="shared" si="3"/>
        <v>45327</v>
      </c>
      <c r="B38" s="36">
        <v>115107</v>
      </c>
      <c r="C38" s="36">
        <v>44002</v>
      </c>
      <c r="D38" s="56">
        <f t="shared" si="0"/>
        <v>159109</v>
      </c>
      <c r="F38" s="240"/>
      <c r="G38" s="107" t="s">
        <v>28</v>
      </c>
      <c r="H38" s="111">
        <f t="shared" ref="H38:J38" si="84">H37+1</f>
        <v>45327</v>
      </c>
      <c r="I38" s="16">
        <f t="shared" si="84"/>
        <v>44962</v>
      </c>
      <c r="J38" s="26">
        <f t="shared" si="84"/>
        <v>43501</v>
      </c>
      <c r="K38" s="112">
        <f>+'Lalin per Hari 2019'!D38</f>
        <v>122491</v>
      </c>
      <c r="L38" s="9">
        <f>+'Lalin per Hari 2023'!D38</f>
        <v>149967</v>
      </c>
      <c r="M38" s="9">
        <v>159109</v>
      </c>
      <c r="N38" s="9">
        <f t="shared" si="1"/>
        <v>159109</v>
      </c>
      <c r="O38" s="9"/>
      <c r="P38" s="9"/>
      <c r="Q38" s="9"/>
      <c r="R38" s="110">
        <f t="shared" ref="R38:S38" si="85">IFERROR(M38/N38-1,0%)</f>
        <v>0</v>
      </c>
      <c r="S38" s="110">
        <f t="shared" si="85"/>
        <v>0</v>
      </c>
      <c r="T38" s="110">
        <f t="shared" si="2"/>
        <v>6.0960077883801089E-2</v>
      </c>
      <c r="V38" t="s">
        <v>70</v>
      </c>
      <c r="W38" s="9">
        <f t="shared" si="6"/>
        <v>136010</v>
      </c>
      <c r="X38" s="9">
        <f t="shared" si="7"/>
        <v>0</v>
      </c>
      <c r="Y38" s="9"/>
      <c r="Z38" s="9">
        <f t="shared" si="47"/>
        <v>158125</v>
      </c>
      <c r="AA38" s="109">
        <v>196869</v>
      </c>
    </row>
    <row r="39" spans="1:27" ht="14.25" customHeight="1">
      <c r="A39" s="111">
        <f t="shared" si="3"/>
        <v>45328</v>
      </c>
      <c r="B39" s="36">
        <v>113876</v>
      </c>
      <c r="C39" s="36">
        <v>46671</v>
      </c>
      <c r="D39" s="56">
        <f t="shared" si="0"/>
        <v>160547</v>
      </c>
      <c r="F39" s="239">
        <f>SUM(D39:D45)</f>
        <v>1064156</v>
      </c>
      <c r="G39" s="83" t="s">
        <v>30</v>
      </c>
      <c r="H39" s="111">
        <f t="shared" ref="H39:J39" si="86">H38+1</f>
        <v>45328</v>
      </c>
      <c r="I39" s="12">
        <f t="shared" si="86"/>
        <v>44963</v>
      </c>
      <c r="J39" s="12">
        <f t="shared" si="86"/>
        <v>43502</v>
      </c>
      <c r="K39" s="112">
        <f>+'Lalin per Hari 2019'!D39</f>
        <v>147228</v>
      </c>
      <c r="L39" s="9">
        <f>+'Lalin per Hari 2023'!D39</f>
        <v>161197</v>
      </c>
      <c r="M39" s="9">
        <v>160547</v>
      </c>
      <c r="N39" s="9">
        <f t="shared" si="1"/>
        <v>160547</v>
      </c>
      <c r="O39" s="9"/>
      <c r="P39" s="9"/>
      <c r="Q39" s="9"/>
      <c r="R39" s="110">
        <f t="shared" ref="R39:S39" si="87">IFERROR(M39/N39-1,0%)</f>
        <v>0</v>
      </c>
      <c r="S39" s="110">
        <f t="shared" si="87"/>
        <v>0</v>
      </c>
      <c r="T39" s="110">
        <f t="shared" si="2"/>
        <v>-4.0323331079362701E-3</v>
      </c>
      <c r="V39" t="s">
        <v>71</v>
      </c>
      <c r="W39" s="9">
        <f t="shared" si="6"/>
        <v>151067</v>
      </c>
      <c r="X39" s="9">
        <f t="shared" si="7"/>
        <v>0</v>
      </c>
      <c r="Y39" s="9"/>
      <c r="Z39" s="9">
        <f t="shared" si="47"/>
        <v>156821</v>
      </c>
      <c r="AA39" s="109">
        <v>205312</v>
      </c>
    </row>
    <row r="40" spans="1:27" ht="14.25" customHeight="1">
      <c r="A40" s="111">
        <f t="shared" si="3"/>
        <v>45329</v>
      </c>
      <c r="B40" s="36">
        <v>131828</v>
      </c>
      <c r="C40" s="36">
        <v>44802</v>
      </c>
      <c r="D40" s="56">
        <f t="shared" si="0"/>
        <v>176630</v>
      </c>
      <c r="F40" s="240"/>
      <c r="G40" s="107" t="s">
        <v>32</v>
      </c>
      <c r="H40" s="111">
        <f t="shared" ref="H40:J40" si="88">H39+1</f>
        <v>45329</v>
      </c>
      <c r="I40" s="12">
        <f t="shared" si="88"/>
        <v>44964</v>
      </c>
      <c r="J40" s="12">
        <f t="shared" si="88"/>
        <v>43503</v>
      </c>
      <c r="K40" s="112">
        <f>+'Lalin per Hari 2019'!D40</f>
        <v>151534</v>
      </c>
      <c r="L40" s="9">
        <f>+'Lalin per Hari 2023'!D40</f>
        <v>159901</v>
      </c>
      <c r="M40" s="9">
        <v>176630</v>
      </c>
      <c r="N40" s="9">
        <f t="shared" si="1"/>
        <v>176630</v>
      </c>
      <c r="O40" s="9"/>
      <c r="P40" s="9"/>
      <c r="Q40" s="9"/>
      <c r="R40" s="110">
        <f t="shared" ref="R40:S40" si="89">IFERROR(M40/N40-1,0%)</f>
        <v>0</v>
      </c>
      <c r="S40" s="110">
        <f t="shared" si="89"/>
        <v>0</v>
      </c>
      <c r="T40" s="110">
        <f t="shared" si="2"/>
        <v>0.10462098423399468</v>
      </c>
      <c r="V40" t="s">
        <v>72</v>
      </c>
      <c r="W40" s="9">
        <f t="shared" si="6"/>
        <v>142264</v>
      </c>
      <c r="X40" s="9">
        <f t="shared" si="7"/>
        <v>0</v>
      </c>
      <c r="Y40" s="9"/>
      <c r="Z40" s="9">
        <f t="shared" si="47"/>
        <v>157673</v>
      </c>
      <c r="AA40" s="109">
        <v>223461</v>
      </c>
    </row>
    <row r="41" spans="1:27" ht="14.25" customHeight="1">
      <c r="A41" s="113">
        <f t="shared" si="3"/>
        <v>45330</v>
      </c>
      <c r="B41" s="40">
        <v>111193</v>
      </c>
      <c r="C41" s="40">
        <v>29865</v>
      </c>
      <c r="D41" s="78">
        <f t="shared" si="0"/>
        <v>141058</v>
      </c>
      <c r="E41" t="s">
        <v>73</v>
      </c>
      <c r="F41" s="240"/>
      <c r="G41" s="107" t="s">
        <v>34</v>
      </c>
      <c r="H41" s="113">
        <f t="shared" ref="H41:J41" si="90">H40+1</f>
        <v>45330</v>
      </c>
      <c r="I41" s="12">
        <f t="shared" si="90"/>
        <v>44965</v>
      </c>
      <c r="J41" s="12">
        <f t="shared" si="90"/>
        <v>43504</v>
      </c>
      <c r="K41" s="112">
        <f>+'Lalin per Hari 2019'!D41</f>
        <v>153260</v>
      </c>
      <c r="L41" s="9">
        <f>+'Lalin per Hari 2023'!D41</f>
        <v>166605</v>
      </c>
      <c r="M41" s="9">
        <v>141058</v>
      </c>
      <c r="N41" s="9">
        <f t="shared" si="1"/>
        <v>141058</v>
      </c>
      <c r="O41" s="9"/>
      <c r="P41" s="9"/>
      <c r="Q41" s="9"/>
      <c r="R41" s="110">
        <f t="shared" ref="R41:S41" si="91">IFERROR(M41/N41-1,0%)</f>
        <v>0</v>
      </c>
      <c r="S41" s="110">
        <f t="shared" si="91"/>
        <v>0</v>
      </c>
      <c r="T41" s="110">
        <f t="shared" si="2"/>
        <v>-0.15333873533207287</v>
      </c>
      <c r="V41" t="s">
        <v>74</v>
      </c>
      <c r="W41" s="9">
        <f t="shared" si="6"/>
        <v>144710</v>
      </c>
      <c r="X41" s="9">
        <f t="shared" si="7"/>
        <v>0</v>
      </c>
      <c r="Y41" s="9"/>
      <c r="Z41" s="9">
        <f t="shared" si="47"/>
        <v>155358</v>
      </c>
      <c r="AA41" s="109">
        <v>239023</v>
      </c>
    </row>
    <row r="42" spans="1:27" ht="14.25" customHeight="1">
      <c r="A42" s="116">
        <f t="shared" si="3"/>
        <v>45331</v>
      </c>
      <c r="B42" s="94">
        <v>111463</v>
      </c>
      <c r="C42" s="94">
        <v>34031</v>
      </c>
      <c r="D42" s="117">
        <f t="shared" si="0"/>
        <v>145494</v>
      </c>
      <c r="F42" s="240"/>
      <c r="G42" s="107" t="s">
        <v>36</v>
      </c>
      <c r="H42" s="116">
        <f t="shared" ref="H42:J42" si="92">H41+1</f>
        <v>45331</v>
      </c>
      <c r="I42" s="12">
        <f t="shared" si="92"/>
        <v>44966</v>
      </c>
      <c r="J42" s="16">
        <f t="shared" si="92"/>
        <v>43505</v>
      </c>
      <c r="K42" s="112">
        <f>+'Lalin per Hari 2019'!D42</f>
        <v>142687</v>
      </c>
      <c r="L42" s="9">
        <f>+'Lalin per Hari 2023'!D42</f>
        <v>163536</v>
      </c>
      <c r="M42" s="9">
        <v>145494</v>
      </c>
      <c r="N42" s="9">
        <f t="shared" si="1"/>
        <v>145494</v>
      </c>
      <c r="O42" s="9"/>
      <c r="P42" s="9"/>
      <c r="Q42" s="9"/>
      <c r="R42" s="110">
        <f t="shared" ref="R42:S42" si="93">IFERROR(M42/N42-1,0%)</f>
        <v>0</v>
      </c>
      <c r="S42" s="110">
        <f t="shared" si="93"/>
        <v>0</v>
      </c>
      <c r="T42" s="110">
        <f t="shared" si="2"/>
        <v>-0.11032433225711769</v>
      </c>
      <c r="V42" t="s">
        <v>75</v>
      </c>
      <c r="W42" s="9">
        <f t="shared" si="6"/>
        <v>150849</v>
      </c>
      <c r="X42" s="9">
        <f t="shared" si="7"/>
        <v>0</v>
      </c>
      <c r="Y42" s="9"/>
      <c r="Z42" s="9">
        <f t="shared" si="47"/>
        <v>161246</v>
      </c>
      <c r="AA42" s="109">
        <v>253369</v>
      </c>
    </row>
    <row r="43" spans="1:27" ht="14.25" customHeight="1">
      <c r="A43" s="113">
        <f t="shared" si="3"/>
        <v>45332</v>
      </c>
      <c r="B43" s="40">
        <v>116887</v>
      </c>
      <c r="C43" s="40">
        <v>19121</v>
      </c>
      <c r="D43" s="78">
        <f t="shared" si="0"/>
        <v>136008</v>
      </c>
      <c r="E43" t="s">
        <v>7</v>
      </c>
      <c r="F43" s="240"/>
      <c r="G43" s="107" t="s">
        <v>38</v>
      </c>
      <c r="H43" s="113">
        <f t="shared" ref="H43:J43" si="94">H42+1</f>
        <v>45332</v>
      </c>
      <c r="I43" s="12">
        <f t="shared" si="94"/>
        <v>44967</v>
      </c>
      <c r="J43" s="16">
        <f t="shared" si="94"/>
        <v>43506</v>
      </c>
      <c r="K43" s="112">
        <f>+'Lalin per Hari 2019'!D43</f>
        <v>132508</v>
      </c>
      <c r="L43" s="9">
        <f>+'Lalin per Hari 2023'!D43</f>
        <v>166952</v>
      </c>
      <c r="M43" s="9">
        <v>136008</v>
      </c>
      <c r="N43" s="9">
        <f t="shared" si="1"/>
        <v>136008</v>
      </c>
      <c r="O43" s="9"/>
      <c r="P43" s="9"/>
      <c r="Q43" s="9"/>
      <c r="R43" s="110">
        <f t="shared" ref="R43:S43" si="95">IFERROR(M43/N43-1,0%)</f>
        <v>0</v>
      </c>
      <c r="S43" s="110">
        <f t="shared" si="95"/>
        <v>0</v>
      </c>
      <c r="T43" s="110">
        <f t="shared" si="2"/>
        <v>-0.18534668647275865</v>
      </c>
      <c r="V43" t="s">
        <v>76</v>
      </c>
      <c r="W43" s="9">
        <f t="shared" si="6"/>
        <v>155855</v>
      </c>
      <c r="X43" s="9">
        <f t="shared" si="7"/>
        <v>0</v>
      </c>
      <c r="Y43" s="9"/>
      <c r="Z43" s="9">
        <f t="shared" si="47"/>
        <v>164891</v>
      </c>
      <c r="AA43" s="109">
        <v>258286</v>
      </c>
    </row>
    <row r="44" spans="1:27" ht="14.25" customHeight="1">
      <c r="A44" s="113">
        <f t="shared" si="3"/>
        <v>45333</v>
      </c>
      <c r="B44" s="40">
        <v>122917</v>
      </c>
      <c r="C44" s="40">
        <v>21086</v>
      </c>
      <c r="D44" s="78">
        <f t="shared" si="0"/>
        <v>144003</v>
      </c>
      <c r="F44" s="240"/>
      <c r="G44" s="107" t="s">
        <v>40</v>
      </c>
      <c r="H44" s="113">
        <f t="shared" ref="H44:J44" si="96">H43+1</f>
        <v>45333</v>
      </c>
      <c r="I44" s="16">
        <f t="shared" si="96"/>
        <v>44968</v>
      </c>
      <c r="J44" s="12">
        <f t="shared" si="96"/>
        <v>43507</v>
      </c>
      <c r="K44" s="112">
        <f>+'Lalin per Hari 2019'!D44</f>
        <v>147965</v>
      </c>
      <c r="L44" s="9">
        <f>+'Lalin per Hari 2023'!D44</f>
        <v>151434</v>
      </c>
      <c r="M44" s="9">
        <v>144003</v>
      </c>
      <c r="N44" s="9">
        <f t="shared" si="1"/>
        <v>144003</v>
      </c>
      <c r="O44" s="9"/>
      <c r="P44" s="9"/>
      <c r="Q44" s="9"/>
      <c r="R44" s="110">
        <f t="shared" ref="R44:S44" si="97">IFERROR(M44/N44-1,0%)</f>
        <v>0</v>
      </c>
      <c r="S44" s="110">
        <f t="shared" si="97"/>
        <v>0</v>
      </c>
      <c r="T44" s="110">
        <f t="shared" si="2"/>
        <v>-4.9070882364594448E-2</v>
      </c>
      <c r="V44" t="s">
        <v>77</v>
      </c>
      <c r="W44" s="9">
        <f t="shared" si="6"/>
        <v>156713</v>
      </c>
      <c r="X44" s="9">
        <f t="shared" si="7"/>
        <v>0</v>
      </c>
      <c r="Y44" s="9"/>
      <c r="Z44" s="9">
        <f t="shared" si="47"/>
        <v>171065</v>
      </c>
      <c r="AA44" s="109">
        <v>268050</v>
      </c>
    </row>
    <row r="45" spans="1:27" ht="14.25" customHeight="1">
      <c r="A45" s="111">
        <f t="shared" si="3"/>
        <v>45334</v>
      </c>
      <c r="B45" s="36">
        <v>114113</v>
      </c>
      <c r="C45" s="36">
        <v>46303</v>
      </c>
      <c r="D45" s="56">
        <f t="shared" si="0"/>
        <v>160416</v>
      </c>
      <c r="F45" s="240"/>
      <c r="G45" s="107" t="s">
        <v>28</v>
      </c>
      <c r="H45" s="111">
        <f t="shared" ref="H45:J45" si="98">H44+1</f>
        <v>45334</v>
      </c>
      <c r="I45" s="16">
        <f t="shared" si="98"/>
        <v>44969</v>
      </c>
      <c r="J45" s="12">
        <f t="shared" si="98"/>
        <v>43508</v>
      </c>
      <c r="K45" s="112">
        <f>+'Lalin per Hari 2019'!D45</f>
        <v>145406</v>
      </c>
      <c r="L45" s="9">
        <f>+'Lalin per Hari 2023'!D45</f>
        <v>139588</v>
      </c>
      <c r="M45" s="9">
        <v>160416</v>
      </c>
      <c r="N45" s="9">
        <f t="shared" si="1"/>
        <v>160416</v>
      </c>
      <c r="O45" s="9"/>
      <c r="P45" s="9"/>
      <c r="Q45" s="9"/>
      <c r="R45" s="110">
        <f t="shared" ref="R45:S45" si="99">IFERROR(M45/N45-1,0%)</f>
        <v>0</v>
      </c>
      <c r="S45" s="110">
        <f t="shared" si="99"/>
        <v>0</v>
      </c>
      <c r="T45" s="110">
        <f t="shared" si="2"/>
        <v>0.14921053385677863</v>
      </c>
      <c r="V45" t="s">
        <v>78</v>
      </c>
      <c r="W45" s="9">
        <f t="shared" si="6"/>
        <v>159675</v>
      </c>
      <c r="X45" s="9">
        <f t="shared" si="7"/>
        <v>0</v>
      </c>
      <c r="Y45" s="9"/>
      <c r="Z45" s="9">
        <f t="shared" si="47"/>
        <v>172457</v>
      </c>
      <c r="AA45" s="109">
        <v>263326</v>
      </c>
    </row>
    <row r="46" spans="1:27" ht="14.25" customHeight="1">
      <c r="A46" s="111">
        <f t="shared" si="3"/>
        <v>45335</v>
      </c>
      <c r="B46" s="36">
        <v>113617</v>
      </c>
      <c r="C46" s="36">
        <v>41586</v>
      </c>
      <c r="D46" s="56">
        <f t="shared" si="0"/>
        <v>155203</v>
      </c>
      <c r="F46" s="239">
        <f>SUM(D46:D52)</f>
        <v>1026134</v>
      </c>
      <c r="G46" s="83" t="s">
        <v>30</v>
      </c>
      <c r="H46" s="111">
        <f t="shared" ref="H46:J46" si="100">H45+1</f>
        <v>45335</v>
      </c>
      <c r="I46" s="12">
        <f t="shared" si="100"/>
        <v>44970</v>
      </c>
      <c r="J46" s="12">
        <f t="shared" si="100"/>
        <v>43509</v>
      </c>
      <c r="K46" s="112">
        <f>+'Lalin per Hari 2019'!D46</f>
        <v>149526</v>
      </c>
      <c r="L46" s="9">
        <f>+'Lalin per Hari 2023'!D46</f>
        <v>159319</v>
      </c>
      <c r="M46" s="9">
        <v>155203</v>
      </c>
      <c r="N46" s="9">
        <f t="shared" si="1"/>
        <v>155203</v>
      </c>
      <c r="O46" s="9"/>
      <c r="P46" s="9"/>
      <c r="Q46" s="9"/>
      <c r="R46" s="110">
        <f t="shared" ref="R46:S46" si="101">IFERROR(M46/N46-1,0%)</f>
        <v>0</v>
      </c>
      <c r="S46" s="110">
        <f t="shared" si="101"/>
        <v>0</v>
      </c>
      <c r="T46" s="110">
        <f t="shared" si="2"/>
        <v>-2.5834960048707334E-2</v>
      </c>
      <c r="V46" t="s">
        <v>79</v>
      </c>
      <c r="W46" s="9">
        <f t="shared" si="6"/>
        <v>159015</v>
      </c>
      <c r="X46" s="9">
        <f t="shared" si="7"/>
        <v>0</v>
      </c>
      <c r="Y46" s="9"/>
      <c r="Z46" s="9">
        <f t="shared" si="47"/>
        <v>171231</v>
      </c>
      <c r="AA46" s="109">
        <v>246578</v>
      </c>
    </row>
    <row r="47" spans="1:27" ht="14.25" customHeight="1">
      <c r="A47" s="118">
        <f t="shared" si="3"/>
        <v>45336</v>
      </c>
      <c r="B47" s="38">
        <v>82335</v>
      </c>
      <c r="C47" s="38">
        <v>18141</v>
      </c>
      <c r="D47" s="84">
        <f t="shared" si="0"/>
        <v>100476</v>
      </c>
      <c r="E47" t="s">
        <v>80</v>
      </c>
      <c r="F47" s="240"/>
      <c r="G47" s="107" t="s">
        <v>32</v>
      </c>
      <c r="H47" s="118">
        <f t="shared" ref="H47:J47" si="102">H46+1</f>
        <v>45336</v>
      </c>
      <c r="I47" s="12">
        <f t="shared" si="102"/>
        <v>44971</v>
      </c>
      <c r="J47" s="12">
        <f t="shared" si="102"/>
        <v>43510</v>
      </c>
      <c r="K47" s="112">
        <f>+'Lalin per Hari 2019'!D47</f>
        <v>153793</v>
      </c>
      <c r="L47" s="9">
        <f>+'Lalin per Hari 2023'!D47</f>
        <v>160052</v>
      </c>
      <c r="M47" s="9">
        <v>100476</v>
      </c>
      <c r="N47" s="9">
        <f t="shared" si="1"/>
        <v>100476</v>
      </c>
      <c r="O47" s="9"/>
      <c r="P47" s="9"/>
      <c r="Q47" s="9"/>
      <c r="R47" s="110">
        <f t="shared" ref="R47:S47" si="103">IFERROR(M47/N47-1,0%)</f>
        <v>0</v>
      </c>
      <c r="S47" s="110">
        <f t="shared" si="103"/>
        <v>0</v>
      </c>
      <c r="T47" s="110">
        <f t="shared" si="2"/>
        <v>-0.3722290255666908</v>
      </c>
      <c r="V47" t="s">
        <v>81</v>
      </c>
      <c r="W47" s="9">
        <f t="shared" si="6"/>
        <v>159035</v>
      </c>
      <c r="X47" s="9">
        <f t="shared" si="7"/>
        <v>0</v>
      </c>
      <c r="Y47" s="9"/>
      <c r="Z47" s="9">
        <f t="shared" si="47"/>
        <v>169661</v>
      </c>
      <c r="AA47" s="109">
        <v>267348</v>
      </c>
    </row>
    <row r="48" spans="1:27" ht="14.25" customHeight="1">
      <c r="A48" s="111">
        <f t="shared" si="3"/>
        <v>45337</v>
      </c>
      <c r="B48" s="36">
        <v>109273</v>
      </c>
      <c r="C48" s="36">
        <v>44532</v>
      </c>
      <c r="D48" s="56">
        <f t="shared" si="0"/>
        <v>153805</v>
      </c>
      <c r="F48" s="240"/>
      <c r="G48" s="107" t="s">
        <v>34</v>
      </c>
      <c r="H48" s="111">
        <f t="shared" ref="H48:J48" si="104">H47+1</f>
        <v>45337</v>
      </c>
      <c r="I48" s="12">
        <f t="shared" si="104"/>
        <v>44972</v>
      </c>
      <c r="J48" s="12">
        <f t="shared" si="104"/>
        <v>43511</v>
      </c>
      <c r="K48" s="112">
        <f>+'Lalin per Hari 2019'!D48</f>
        <v>153251</v>
      </c>
      <c r="L48" s="9">
        <f>+'Lalin per Hari 2023'!D48</f>
        <v>161097</v>
      </c>
      <c r="M48" s="9">
        <v>153805</v>
      </c>
      <c r="N48" s="9">
        <f t="shared" si="1"/>
        <v>153805</v>
      </c>
      <c r="O48" s="9"/>
      <c r="P48" s="9"/>
      <c r="Q48" s="9"/>
      <c r="R48" s="110">
        <f t="shared" ref="R48:S48" si="105">IFERROR(M48/N48-1,0%)</f>
        <v>0</v>
      </c>
      <c r="S48" s="110">
        <f t="shared" si="105"/>
        <v>0</v>
      </c>
      <c r="T48" s="110">
        <f t="shared" si="2"/>
        <v>-4.5264654214541511E-2</v>
      </c>
      <c r="V48" t="s">
        <v>82</v>
      </c>
      <c r="W48" s="9">
        <f t="shared" si="6"/>
        <v>160662</v>
      </c>
      <c r="X48" s="9">
        <f t="shared" si="7"/>
        <v>0</v>
      </c>
      <c r="Y48" s="9"/>
      <c r="Z48" s="9">
        <f t="shared" si="47"/>
        <v>169051</v>
      </c>
      <c r="AA48" s="109">
        <v>266744</v>
      </c>
    </row>
    <row r="49" spans="1:27" ht="14.25" customHeight="1">
      <c r="A49" s="111">
        <f t="shared" si="3"/>
        <v>45338</v>
      </c>
      <c r="B49" s="36">
        <v>114241</v>
      </c>
      <c r="C49" s="36">
        <v>45947</v>
      </c>
      <c r="D49" s="56">
        <f t="shared" si="0"/>
        <v>160188</v>
      </c>
      <c r="F49" s="240"/>
      <c r="G49" s="107" t="s">
        <v>36</v>
      </c>
      <c r="H49" s="111">
        <f t="shared" ref="H49:J49" si="106">H48+1</f>
        <v>45338</v>
      </c>
      <c r="I49" s="12">
        <f t="shared" si="106"/>
        <v>44973</v>
      </c>
      <c r="J49" s="16">
        <f t="shared" si="106"/>
        <v>43512</v>
      </c>
      <c r="K49" s="112">
        <f>+'Lalin per Hari 2019'!D49</f>
        <v>139125</v>
      </c>
      <c r="L49" s="9">
        <f>+'Lalin per Hari 2023'!D49</f>
        <v>160898</v>
      </c>
      <c r="M49" s="9">
        <v>160188</v>
      </c>
      <c r="N49" s="9">
        <f t="shared" si="1"/>
        <v>160188</v>
      </c>
      <c r="O49" s="9"/>
      <c r="P49" s="9"/>
      <c r="Q49" s="9"/>
      <c r="R49" s="110">
        <f t="shared" ref="R49:S49" si="107">IFERROR(M49/N49-1,0%)</f>
        <v>0</v>
      </c>
      <c r="S49" s="110">
        <f t="shared" si="107"/>
        <v>0</v>
      </c>
      <c r="T49" s="110">
        <f t="shared" si="2"/>
        <v>-4.4127335330458317E-3</v>
      </c>
      <c r="V49" t="s">
        <v>83</v>
      </c>
      <c r="W49" s="9">
        <f t="shared" si="6"/>
        <v>163763</v>
      </c>
      <c r="X49" s="9">
        <f t="shared" si="7"/>
        <v>0</v>
      </c>
      <c r="Y49" s="9"/>
      <c r="Z49" s="9">
        <f t="shared" si="47"/>
        <v>160921</v>
      </c>
      <c r="AA49" s="109">
        <v>273581</v>
      </c>
    </row>
    <row r="50" spans="1:27" ht="14.25" customHeight="1">
      <c r="A50" s="113">
        <f t="shared" si="3"/>
        <v>45339</v>
      </c>
      <c r="B50" s="40">
        <v>114651</v>
      </c>
      <c r="C50" s="40">
        <v>35361</v>
      </c>
      <c r="D50" s="78">
        <f t="shared" si="0"/>
        <v>150012</v>
      </c>
      <c r="F50" s="240"/>
      <c r="G50" s="107" t="s">
        <v>38</v>
      </c>
      <c r="H50" s="113">
        <f t="shared" ref="H50:J50" si="108">H49+1</f>
        <v>45339</v>
      </c>
      <c r="I50" s="12">
        <f t="shared" si="108"/>
        <v>44974</v>
      </c>
      <c r="J50" s="16">
        <f t="shared" si="108"/>
        <v>43513</v>
      </c>
      <c r="K50" s="112">
        <f>+'Lalin per Hari 2019'!D50</f>
        <v>129144</v>
      </c>
      <c r="L50" s="9">
        <f>+'Lalin per Hari 2023'!D50</f>
        <v>172253</v>
      </c>
      <c r="M50" s="9">
        <v>150012</v>
      </c>
      <c r="N50" s="9">
        <f t="shared" si="1"/>
        <v>150012</v>
      </c>
      <c r="O50" s="9"/>
      <c r="P50" s="9"/>
      <c r="Q50" s="9"/>
      <c r="R50" s="110">
        <f t="shared" ref="R50:S50" si="109">IFERROR(M50/N50-1,0%)</f>
        <v>0</v>
      </c>
      <c r="S50" s="110">
        <f t="shared" si="109"/>
        <v>0</v>
      </c>
      <c r="T50" s="110">
        <f t="shared" si="2"/>
        <v>-0.12911821564791326</v>
      </c>
    </row>
    <row r="51" spans="1:27" ht="14.25" customHeight="1">
      <c r="A51" s="113">
        <f t="shared" si="3"/>
        <v>45340</v>
      </c>
      <c r="B51" s="40">
        <v>118424</v>
      </c>
      <c r="C51" s="40">
        <v>25013</v>
      </c>
      <c r="D51" s="78">
        <f t="shared" si="0"/>
        <v>143437</v>
      </c>
      <c r="F51" s="240"/>
      <c r="G51" s="107" t="s">
        <v>40</v>
      </c>
      <c r="H51" s="113">
        <f t="shared" ref="H51:J51" si="110">H50+1</f>
        <v>45340</v>
      </c>
      <c r="I51" s="16">
        <f t="shared" si="110"/>
        <v>44975</v>
      </c>
      <c r="J51" s="12">
        <f t="shared" si="110"/>
        <v>43514</v>
      </c>
      <c r="K51" s="112">
        <f>+'Lalin per Hari 2019'!D51</f>
        <v>147383</v>
      </c>
      <c r="L51" s="9">
        <f>+'Lalin per Hari 2023'!D51</f>
        <v>138703</v>
      </c>
      <c r="M51" s="9">
        <v>143437</v>
      </c>
      <c r="N51" s="9">
        <f t="shared" si="1"/>
        <v>143437</v>
      </c>
      <c r="O51" s="9"/>
      <c r="P51" s="9"/>
      <c r="Q51" s="9"/>
      <c r="R51" s="110">
        <f t="shared" ref="R51:S51" si="111">IFERROR(M51/N51-1,0%)</f>
        <v>0</v>
      </c>
      <c r="S51" s="110">
        <f t="shared" si="111"/>
        <v>0</v>
      </c>
      <c r="T51" s="110">
        <f t="shared" si="2"/>
        <v>3.4130480234746186E-2</v>
      </c>
    </row>
    <row r="52" spans="1:27" ht="14.25" customHeight="1">
      <c r="A52" s="111">
        <f t="shared" si="3"/>
        <v>45341</v>
      </c>
      <c r="B52" s="36">
        <v>115327</v>
      </c>
      <c r="C52" s="36">
        <v>47686</v>
      </c>
      <c r="D52" s="56">
        <f t="shared" si="0"/>
        <v>163013</v>
      </c>
      <c r="F52" s="240"/>
      <c r="G52" s="107" t="s">
        <v>28</v>
      </c>
      <c r="H52" s="111">
        <f t="shared" ref="H52:J52" si="112">H51+1</f>
        <v>45341</v>
      </c>
      <c r="I52" s="16">
        <f t="shared" si="112"/>
        <v>44976</v>
      </c>
      <c r="J52" s="12">
        <f t="shared" si="112"/>
        <v>43515</v>
      </c>
      <c r="K52" s="112">
        <f>+'Lalin per Hari 2019'!D52</f>
        <v>146397</v>
      </c>
      <c r="L52" s="9">
        <f>+'Lalin per Hari 2023'!D52</f>
        <v>141180</v>
      </c>
      <c r="M52" s="9">
        <v>163013</v>
      </c>
      <c r="N52" s="9">
        <f t="shared" si="1"/>
        <v>163013</v>
      </c>
      <c r="O52" s="9"/>
      <c r="P52" s="9"/>
      <c r="Q52" s="9"/>
      <c r="R52" s="110">
        <f t="shared" ref="R52:S52" si="113">IFERROR(M52/N52-1,0%)</f>
        <v>0</v>
      </c>
      <c r="S52" s="110">
        <f t="shared" si="113"/>
        <v>0</v>
      </c>
      <c r="T52" s="110">
        <f t="shared" si="2"/>
        <v>0.15464655050290399</v>
      </c>
    </row>
    <row r="53" spans="1:27" ht="14.25" customHeight="1">
      <c r="A53" s="111">
        <f t="shared" si="3"/>
        <v>45342</v>
      </c>
      <c r="B53" s="36">
        <v>113392</v>
      </c>
      <c r="C53" s="36">
        <v>50827</v>
      </c>
      <c r="D53" s="56">
        <f t="shared" si="0"/>
        <v>164219</v>
      </c>
      <c r="F53" s="239">
        <f>SUM(D53:D59)</f>
        <v>1130075</v>
      </c>
      <c r="G53" s="83" t="s">
        <v>30</v>
      </c>
      <c r="H53" s="111">
        <f t="shared" ref="H53:J53" si="114">H52+1</f>
        <v>45342</v>
      </c>
      <c r="I53" s="12">
        <f t="shared" si="114"/>
        <v>44977</v>
      </c>
      <c r="J53" s="12">
        <f t="shared" si="114"/>
        <v>43516</v>
      </c>
      <c r="K53" s="112">
        <f>+'Lalin per Hari 2019'!D53</f>
        <v>150950</v>
      </c>
      <c r="L53" s="9">
        <f>+'Lalin per Hari 2023'!D53</f>
        <v>161414</v>
      </c>
      <c r="M53" s="9">
        <v>164219</v>
      </c>
      <c r="N53" s="9">
        <f t="shared" si="1"/>
        <v>164219</v>
      </c>
      <c r="O53" s="9"/>
      <c r="P53" s="9"/>
      <c r="Q53" s="9"/>
      <c r="R53" s="110">
        <f t="shared" ref="R53:S53" si="115">IFERROR(M53/N53-1,0%)</f>
        <v>0</v>
      </c>
      <c r="S53" s="110">
        <f t="shared" si="115"/>
        <v>0</v>
      </c>
      <c r="T53" s="110">
        <f t="shared" si="2"/>
        <v>1.7377674798964238E-2</v>
      </c>
    </row>
    <row r="54" spans="1:27" ht="14.25" customHeight="1">
      <c r="A54" s="111">
        <f t="shared" si="3"/>
        <v>45343</v>
      </c>
      <c r="B54" s="36">
        <v>114684</v>
      </c>
      <c r="C54" s="36">
        <v>49733</v>
      </c>
      <c r="D54" s="56">
        <f t="shared" si="0"/>
        <v>164417</v>
      </c>
      <c r="F54" s="240"/>
      <c r="G54" s="107" t="s">
        <v>32</v>
      </c>
      <c r="H54" s="111">
        <f t="shared" ref="H54:J54" si="116">H53+1</f>
        <v>45343</v>
      </c>
      <c r="I54" s="12">
        <f t="shared" si="116"/>
        <v>44978</v>
      </c>
      <c r="J54" s="12">
        <f t="shared" si="116"/>
        <v>43517</v>
      </c>
      <c r="K54" s="112">
        <f>+'Lalin per Hari 2019'!D54</f>
        <v>147488</v>
      </c>
      <c r="L54" s="9">
        <f>+'Lalin per Hari 2023'!D54</f>
        <v>158896</v>
      </c>
      <c r="M54" s="9">
        <v>164417</v>
      </c>
      <c r="N54" s="9">
        <f t="shared" si="1"/>
        <v>164417</v>
      </c>
      <c r="O54" s="9"/>
      <c r="P54" s="9"/>
      <c r="Q54" s="9"/>
      <c r="R54" s="110">
        <f t="shared" ref="R54:S54" si="117">IFERROR(M54/N54-1,0%)</f>
        <v>0</v>
      </c>
      <c r="S54" s="110">
        <f t="shared" si="117"/>
        <v>0</v>
      </c>
      <c r="T54" s="110">
        <f t="shared" si="2"/>
        <v>3.474599738193529E-2</v>
      </c>
    </row>
    <row r="55" spans="1:27" ht="14.25" customHeight="1">
      <c r="A55" s="111">
        <f t="shared" si="3"/>
        <v>45344</v>
      </c>
      <c r="B55" s="36">
        <v>116569</v>
      </c>
      <c r="C55" s="36">
        <v>49559</v>
      </c>
      <c r="D55" s="56">
        <f t="shared" si="0"/>
        <v>166128</v>
      </c>
      <c r="F55" s="240"/>
      <c r="G55" s="107" t="s">
        <v>34</v>
      </c>
      <c r="H55" s="111">
        <f t="shared" ref="H55:J55" si="118">H54+1</f>
        <v>45344</v>
      </c>
      <c r="I55" s="12">
        <f t="shared" si="118"/>
        <v>44979</v>
      </c>
      <c r="J55" s="12">
        <f t="shared" si="118"/>
        <v>43518</v>
      </c>
      <c r="K55" s="112">
        <f>+'Lalin per Hari 2019'!D55</f>
        <v>150387</v>
      </c>
      <c r="L55" s="9">
        <f>+'Lalin per Hari 2023'!D55</f>
        <v>160839</v>
      </c>
      <c r="M55" s="9">
        <v>166128</v>
      </c>
      <c r="N55" s="9">
        <f t="shared" si="1"/>
        <v>166128</v>
      </c>
      <c r="O55" s="9"/>
      <c r="P55" s="9"/>
      <c r="Q55" s="9"/>
      <c r="R55" s="110">
        <f t="shared" ref="R55:S55" si="119">IFERROR(M55/N55-1,0%)</f>
        <v>0</v>
      </c>
      <c r="S55" s="110">
        <f t="shared" si="119"/>
        <v>0</v>
      </c>
      <c r="T55" s="110">
        <f t="shared" si="2"/>
        <v>3.288381549251107E-2</v>
      </c>
    </row>
    <row r="56" spans="1:27" ht="14.25" customHeight="1">
      <c r="A56" s="111">
        <f t="shared" si="3"/>
        <v>45345</v>
      </c>
      <c r="B56" s="36">
        <v>121550</v>
      </c>
      <c r="C56" s="36">
        <v>47530</v>
      </c>
      <c r="D56" s="56">
        <f t="shared" si="0"/>
        <v>169080</v>
      </c>
      <c r="F56" s="240"/>
      <c r="G56" s="107" t="s">
        <v>36</v>
      </c>
      <c r="H56" s="111">
        <f t="shared" ref="H56:J56" si="120">H55+1</f>
        <v>45345</v>
      </c>
      <c r="I56" s="12">
        <f t="shared" si="120"/>
        <v>44980</v>
      </c>
      <c r="J56" s="16">
        <f t="shared" si="120"/>
        <v>43519</v>
      </c>
      <c r="K56" s="112">
        <f>+'Lalin per Hari 2019'!D56</f>
        <v>136369</v>
      </c>
      <c r="L56" s="9">
        <f>+'Lalin per Hari 2023'!D56</f>
        <v>160096</v>
      </c>
      <c r="M56" s="9">
        <v>169080</v>
      </c>
      <c r="N56" s="9">
        <f t="shared" si="1"/>
        <v>169080</v>
      </c>
      <c r="O56" s="9"/>
      <c r="P56" s="9"/>
      <c r="Q56" s="9"/>
      <c r="R56" s="110">
        <f t="shared" ref="R56:S56" si="121">IFERROR(M56/N56-1,0%)</f>
        <v>0</v>
      </c>
      <c r="S56" s="110">
        <f t="shared" si="121"/>
        <v>0</v>
      </c>
      <c r="T56" s="110">
        <f t="shared" si="2"/>
        <v>5.6116330201878784E-2</v>
      </c>
    </row>
    <row r="57" spans="1:27" ht="14.25" customHeight="1">
      <c r="A57" s="113">
        <f t="shared" si="3"/>
        <v>45346</v>
      </c>
      <c r="B57" s="40">
        <v>120995</v>
      </c>
      <c r="C57" s="40">
        <v>35079</v>
      </c>
      <c r="D57" s="78">
        <f t="shared" si="0"/>
        <v>156074</v>
      </c>
      <c r="F57" s="240"/>
      <c r="G57" s="107" t="s">
        <v>38</v>
      </c>
      <c r="H57" s="113">
        <f t="shared" ref="H57:J57" si="122">H56+1</f>
        <v>45346</v>
      </c>
      <c r="I57" s="12">
        <f t="shared" si="122"/>
        <v>44981</v>
      </c>
      <c r="J57" s="16">
        <f t="shared" si="122"/>
        <v>43520</v>
      </c>
      <c r="K57" s="112">
        <f>+'Lalin per Hari 2019'!D57</f>
        <v>125691</v>
      </c>
      <c r="L57" s="9">
        <f>+'Lalin per Hari 2023'!D57</f>
        <v>161634</v>
      </c>
      <c r="M57" s="9">
        <v>156074</v>
      </c>
      <c r="N57" s="9">
        <f t="shared" si="1"/>
        <v>156074</v>
      </c>
      <c r="O57" s="9"/>
      <c r="P57" s="9"/>
      <c r="Q57" s="9"/>
      <c r="R57" s="110">
        <f t="shared" ref="R57:S57" si="123">IFERROR(M57/N57-1,0%)</f>
        <v>0</v>
      </c>
      <c r="S57" s="110">
        <f t="shared" si="123"/>
        <v>0</v>
      </c>
      <c r="T57" s="110">
        <f t="shared" si="2"/>
        <v>-3.4398703243129547E-2</v>
      </c>
    </row>
    <row r="58" spans="1:27" ht="14.25" customHeight="1">
      <c r="A58" s="113">
        <f t="shared" si="3"/>
        <v>45347</v>
      </c>
      <c r="B58" s="40">
        <v>122569</v>
      </c>
      <c r="C58" s="40">
        <v>23905</v>
      </c>
      <c r="D58" s="78">
        <f t="shared" si="0"/>
        <v>146474</v>
      </c>
      <c r="F58" s="240"/>
      <c r="G58" s="107" t="s">
        <v>40</v>
      </c>
      <c r="H58" s="113">
        <f t="shared" ref="H58:J58" si="124">H57+1</f>
        <v>45347</v>
      </c>
      <c r="I58" s="16">
        <f t="shared" si="124"/>
        <v>44982</v>
      </c>
      <c r="J58" s="12">
        <f t="shared" si="124"/>
        <v>43521</v>
      </c>
      <c r="K58" s="112">
        <f>+'Lalin per Hari 2019'!D58</f>
        <v>147036</v>
      </c>
      <c r="L58" s="9">
        <f>+'Lalin per Hari 2023'!D58</f>
        <v>151091</v>
      </c>
      <c r="M58" s="9">
        <v>146474</v>
      </c>
      <c r="N58" s="9">
        <f t="shared" si="1"/>
        <v>146474</v>
      </c>
      <c r="O58" s="9"/>
      <c r="P58" s="9"/>
      <c r="Q58" s="9"/>
      <c r="R58" s="110">
        <f t="shared" ref="R58:S58" si="125">IFERROR(M58/N58-1,0%)</f>
        <v>0</v>
      </c>
      <c r="S58" s="110">
        <f t="shared" si="125"/>
        <v>0</v>
      </c>
      <c r="T58" s="110">
        <f t="shared" si="2"/>
        <v>-3.0557743346724786E-2</v>
      </c>
    </row>
    <row r="59" spans="1:27" ht="14.25" customHeight="1">
      <c r="A59" s="111">
        <f t="shared" si="3"/>
        <v>45348</v>
      </c>
      <c r="B59" s="36">
        <v>117212</v>
      </c>
      <c r="C59" s="36">
        <v>46471</v>
      </c>
      <c r="D59" s="56">
        <f t="shared" si="0"/>
        <v>163683</v>
      </c>
      <c r="F59" s="240"/>
      <c r="G59" s="107" t="s">
        <v>28</v>
      </c>
      <c r="H59" s="111">
        <f t="shared" ref="H59:J59" si="126">H58+1</f>
        <v>45348</v>
      </c>
      <c r="I59" s="16">
        <f t="shared" si="126"/>
        <v>44983</v>
      </c>
      <c r="J59" s="12">
        <f t="shared" si="126"/>
        <v>43522</v>
      </c>
      <c r="K59" s="112">
        <f>+'Lalin per Hari 2019'!D59</f>
        <v>147771</v>
      </c>
      <c r="L59" s="9">
        <f>+'Lalin per Hari 2023'!D59</f>
        <v>137531</v>
      </c>
      <c r="M59" s="9">
        <v>163683</v>
      </c>
      <c r="N59" s="9">
        <f t="shared" si="1"/>
        <v>163683</v>
      </c>
      <c r="O59" s="9"/>
      <c r="P59" s="9"/>
      <c r="Q59" s="9"/>
      <c r="R59" s="110">
        <f t="shared" ref="R59:S59" si="127">IFERROR(M59/N59-1,0%)</f>
        <v>0</v>
      </c>
      <c r="S59" s="110">
        <f t="shared" si="127"/>
        <v>0</v>
      </c>
      <c r="T59" s="110">
        <f t="shared" si="2"/>
        <v>0.19015349266710779</v>
      </c>
    </row>
    <row r="60" spans="1:27" ht="14.25" customHeight="1">
      <c r="A60" s="111">
        <f t="shared" si="3"/>
        <v>45349</v>
      </c>
      <c r="B60" s="36">
        <v>116382</v>
      </c>
      <c r="C60" s="36">
        <v>47999</v>
      </c>
      <c r="D60" s="56">
        <f t="shared" si="0"/>
        <v>164381</v>
      </c>
      <c r="F60" s="239">
        <f>SUM(D60:D66)</f>
        <v>1169579</v>
      </c>
      <c r="G60" s="83" t="s">
        <v>30</v>
      </c>
      <c r="H60" s="111">
        <f t="shared" ref="H60:J60" si="128">H59+1</f>
        <v>45349</v>
      </c>
      <c r="I60" s="12">
        <f t="shared" si="128"/>
        <v>44984</v>
      </c>
      <c r="J60" s="12">
        <f t="shared" si="128"/>
        <v>43523</v>
      </c>
      <c r="K60" s="112">
        <f>+'Lalin per Hari 2019'!D60</f>
        <v>151422</v>
      </c>
      <c r="L60" s="9">
        <f>+'Lalin per Hari 2023'!D60</f>
        <v>157873</v>
      </c>
      <c r="M60" s="9">
        <v>164381</v>
      </c>
      <c r="N60" s="9">
        <f t="shared" si="1"/>
        <v>164381</v>
      </c>
      <c r="O60" s="9"/>
      <c r="P60" s="9"/>
      <c r="Q60" s="9"/>
      <c r="R60" s="110">
        <f t="shared" ref="R60:S60" si="129">IFERROR(M60/N60-1,0%)</f>
        <v>0</v>
      </c>
      <c r="S60" s="110">
        <f t="shared" si="129"/>
        <v>0</v>
      </c>
      <c r="T60" s="110">
        <f t="shared" si="2"/>
        <v>4.1223008367485159E-2</v>
      </c>
    </row>
    <row r="61" spans="1:27" ht="14.25" customHeight="1">
      <c r="A61" s="97">
        <f t="shared" si="3"/>
        <v>45350</v>
      </c>
      <c r="B61" s="36">
        <v>121110</v>
      </c>
      <c r="C61" s="36">
        <v>48495</v>
      </c>
      <c r="D61" s="56">
        <f t="shared" si="0"/>
        <v>169605</v>
      </c>
      <c r="F61" s="240"/>
      <c r="G61" s="107" t="s">
        <v>32</v>
      </c>
      <c r="H61" s="97">
        <f t="shared" ref="H61:J61" si="130">H60+1</f>
        <v>45350</v>
      </c>
      <c r="I61" s="55">
        <f t="shared" si="130"/>
        <v>44985</v>
      </c>
      <c r="J61" s="28">
        <f t="shared" si="130"/>
        <v>43524</v>
      </c>
      <c r="K61" s="112">
        <f>+'Lalin per Hari 2019'!D61</f>
        <v>154042</v>
      </c>
      <c r="L61" s="9">
        <f>+'Lalin per Hari 2023'!D61</f>
        <v>159429</v>
      </c>
      <c r="M61" s="9">
        <v>169605</v>
      </c>
      <c r="N61" s="9">
        <f t="shared" si="1"/>
        <v>169605</v>
      </c>
      <c r="O61" s="9"/>
      <c r="P61" s="9"/>
      <c r="Q61" s="9"/>
      <c r="R61" s="110">
        <f t="shared" ref="R61:S61" si="131">IFERROR(M61/N61-1,0%)</f>
        <v>0</v>
      </c>
      <c r="S61" s="110">
        <f t="shared" si="131"/>
        <v>0</v>
      </c>
      <c r="T61" s="110">
        <f t="shared" si="2"/>
        <v>6.3827785409179105E-2</v>
      </c>
    </row>
    <row r="62" spans="1:27" ht="14.25" customHeight="1">
      <c r="A62" s="99">
        <f t="shared" si="3"/>
        <v>45351</v>
      </c>
      <c r="B62" s="36">
        <v>118108</v>
      </c>
      <c r="C62" s="36">
        <v>46359</v>
      </c>
      <c r="D62" s="56">
        <f t="shared" si="0"/>
        <v>164467</v>
      </c>
      <c r="E62" s="9">
        <f>SUM(D34:D62)</f>
        <v>4498517</v>
      </c>
      <c r="F62" s="240"/>
      <c r="G62" s="107" t="s">
        <v>34</v>
      </c>
      <c r="H62" s="99">
        <f t="shared" ref="H62:H368" si="132">H61+1</f>
        <v>45351</v>
      </c>
      <c r="I62" s="85"/>
      <c r="J62" s="30"/>
      <c r="K62" s="112">
        <f>+'Lalin per Hari 2019'!D62</f>
        <v>0</v>
      </c>
      <c r="L62" s="9">
        <f>+'Lalin per Hari 2023'!D62</f>
        <v>0</v>
      </c>
      <c r="M62" s="9">
        <v>164467</v>
      </c>
      <c r="N62" s="9">
        <f t="shared" si="1"/>
        <v>164467</v>
      </c>
      <c r="O62" s="9"/>
      <c r="P62" s="9"/>
      <c r="Q62" s="9"/>
      <c r="R62" s="110">
        <f t="shared" ref="R62:S62" si="133">IFERROR(M62/N62-1,0%)</f>
        <v>0</v>
      </c>
      <c r="S62" s="110">
        <f t="shared" si="133"/>
        <v>0</v>
      </c>
      <c r="T62" s="110">
        <f t="shared" si="2"/>
        <v>0</v>
      </c>
    </row>
    <row r="63" spans="1:27" ht="14.25" customHeight="1">
      <c r="A63" s="119">
        <f t="shared" si="3"/>
        <v>45352</v>
      </c>
      <c r="B63" s="36">
        <v>125555</v>
      </c>
      <c r="C63" s="36">
        <v>45160</v>
      </c>
      <c r="D63" s="56">
        <f t="shared" si="0"/>
        <v>170715</v>
      </c>
      <c r="F63" s="240"/>
      <c r="G63" s="107" t="s">
        <v>36</v>
      </c>
      <c r="H63" s="119">
        <f t="shared" si="132"/>
        <v>45352</v>
      </c>
      <c r="I63" s="61">
        <f t="shared" ref="I63:J63" si="134">I61+1</f>
        <v>44986</v>
      </c>
      <c r="J63" s="24">
        <f t="shared" si="134"/>
        <v>43525</v>
      </c>
      <c r="K63" s="112">
        <f>+'Lalin per Hari 2019'!D63</f>
        <v>152997</v>
      </c>
      <c r="L63" s="9">
        <f>+'Lalin per Hari 2023'!D63</f>
        <v>155422</v>
      </c>
      <c r="M63" s="109">
        <v>170715</v>
      </c>
      <c r="N63" s="9">
        <f t="shared" si="1"/>
        <v>170715</v>
      </c>
      <c r="O63" s="9"/>
      <c r="P63" s="9"/>
      <c r="Q63" s="9"/>
      <c r="R63" s="110">
        <f t="shared" ref="R63:S63" si="135">IFERROR(M63/N63-1,0%)</f>
        <v>0</v>
      </c>
      <c r="S63" s="110">
        <f t="shared" si="135"/>
        <v>0</v>
      </c>
      <c r="T63" s="110">
        <f t="shared" si="2"/>
        <v>9.839662338665045E-2</v>
      </c>
    </row>
    <row r="64" spans="1:27" ht="14.25" customHeight="1">
      <c r="A64" s="113">
        <f t="shared" si="3"/>
        <v>45353</v>
      </c>
      <c r="B64" s="40">
        <v>134283</v>
      </c>
      <c r="C64" s="40">
        <v>34258</v>
      </c>
      <c r="D64" s="78">
        <f t="shared" si="0"/>
        <v>168541</v>
      </c>
      <c r="F64" s="240"/>
      <c r="G64" s="107" t="s">
        <v>38</v>
      </c>
      <c r="H64" s="113">
        <f t="shared" si="132"/>
        <v>45353</v>
      </c>
      <c r="I64" s="62">
        <f t="shared" ref="I64:J64" si="136">I63+1</f>
        <v>44987</v>
      </c>
      <c r="J64" s="16">
        <f t="shared" si="136"/>
        <v>43526</v>
      </c>
      <c r="K64" s="112">
        <f>+'Lalin per Hari 2019'!D64</f>
        <v>145741</v>
      </c>
      <c r="L64" s="9">
        <f>+'Lalin per Hari 2023'!D64</f>
        <v>158895</v>
      </c>
      <c r="M64" s="109">
        <v>168541</v>
      </c>
      <c r="N64" s="9">
        <f t="shared" si="1"/>
        <v>168541</v>
      </c>
      <c r="O64" s="9"/>
      <c r="P64" s="9"/>
      <c r="Q64" s="9"/>
      <c r="R64" s="110">
        <f t="shared" ref="R64:S64" si="137">IFERROR(M64/N64-1,0%)</f>
        <v>0</v>
      </c>
      <c r="S64" s="110">
        <f t="shared" si="137"/>
        <v>0</v>
      </c>
      <c r="T64" s="110">
        <f t="shared" si="2"/>
        <v>6.0706756033858777E-2</v>
      </c>
    </row>
    <row r="65" spans="1:20" ht="14.25" customHeight="1">
      <c r="A65" s="113">
        <f t="shared" si="3"/>
        <v>45354</v>
      </c>
      <c r="B65" s="40">
        <v>140249</v>
      </c>
      <c r="C65" s="40">
        <v>25009</v>
      </c>
      <c r="D65" s="78">
        <f t="shared" si="0"/>
        <v>165258</v>
      </c>
      <c r="F65" s="240"/>
      <c r="G65" s="107" t="s">
        <v>40</v>
      </c>
      <c r="H65" s="113">
        <f t="shared" si="132"/>
        <v>45354</v>
      </c>
      <c r="I65" s="12">
        <f t="shared" ref="I65:J65" si="138">I64+1</f>
        <v>44988</v>
      </c>
      <c r="J65" s="16">
        <f t="shared" si="138"/>
        <v>43527</v>
      </c>
      <c r="K65" s="112">
        <f>+'Lalin per Hari 2019'!D65</f>
        <v>131889</v>
      </c>
      <c r="L65" s="9">
        <f>+'Lalin per Hari 2023'!D65</f>
        <v>165236</v>
      </c>
      <c r="M65" s="109">
        <v>165258</v>
      </c>
      <c r="N65" s="9">
        <f t="shared" si="1"/>
        <v>165258</v>
      </c>
      <c r="O65" s="9"/>
      <c r="P65" s="9"/>
      <c r="Q65" s="9"/>
      <c r="R65" s="110">
        <f t="shared" ref="R65:S65" si="139">IFERROR(M65/N65-1,0%)</f>
        <v>0</v>
      </c>
      <c r="S65" s="110">
        <f t="shared" si="139"/>
        <v>0</v>
      </c>
      <c r="T65" s="110">
        <f t="shared" si="2"/>
        <v>1.3314289864196915E-4</v>
      </c>
    </row>
    <row r="66" spans="1:20" ht="14.25" customHeight="1">
      <c r="A66" s="111">
        <f t="shared" si="3"/>
        <v>45355</v>
      </c>
      <c r="B66" s="36">
        <v>120339</v>
      </c>
      <c r="C66" s="36">
        <v>46273</v>
      </c>
      <c r="D66" s="56">
        <f t="shared" si="0"/>
        <v>166612</v>
      </c>
      <c r="F66" s="240"/>
      <c r="G66" s="107" t="s">
        <v>28</v>
      </c>
      <c r="H66" s="111">
        <f t="shared" si="132"/>
        <v>45355</v>
      </c>
      <c r="I66" s="16">
        <f t="shared" ref="I66:J66" si="140">I65+1</f>
        <v>44989</v>
      </c>
      <c r="J66" s="12">
        <f t="shared" si="140"/>
        <v>43528</v>
      </c>
      <c r="K66" s="112">
        <f>+'Lalin per Hari 2019'!D66</f>
        <v>147318</v>
      </c>
      <c r="L66" s="9">
        <f>+'Lalin per Hari 2023'!D66</f>
        <v>158277</v>
      </c>
      <c r="M66" s="109">
        <v>166612</v>
      </c>
      <c r="N66" s="9">
        <f t="shared" si="1"/>
        <v>166612</v>
      </c>
      <c r="O66" s="9"/>
      <c r="P66" s="9"/>
      <c r="Q66" s="9"/>
      <c r="R66" s="110">
        <f t="shared" ref="R66:S66" si="141">IFERROR(M66/N66-1,0%)</f>
        <v>0</v>
      </c>
      <c r="S66" s="110">
        <f t="shared" si="141"/>
        <v>0</v>
      </c>
      <c r="T66" s="110">
        <f t="shared" si="2"/>
        <v>5.2660841436216188E-2</v>
      </c>
    </row>
    <row r="67" spans="1:20" ht="14.25" customHeight="1">
      <c r="A67" s="111">
        <f t="shared" si="3"/>
        <v>45356</v>
      </c>
      <c r="B67" s="36">
        <v>118067</v>
      </c>
      <c r="C67" s="36">
        <v>48898</v>
      </c>
      <c r="D67" s="56">
        <f t="shared" si="0"/>
        <v>166965</v>
      </c>
      <c r="F67" s="239">
        <f>SUM(D67:D73)</f>
        <v>1116679</v>
      </c>
      <c r="G67" s="83" t="s">
        <v>30</v>
      </c>
      <c r="H67" s="111">
        <f t="shared" si="132"/>
        <v>45356</v>
      </c>
      <c r="I67" s="16">
        <f t="shared" ref="I67:J67" si="142">I66+1</f>
        <v>44990</v>
      </c>
      <c r="J67" s="12">
        <f t="shared" si="142"/>
        <v>43529</v>
      </c>
      <c r="K67" s="112">
        <f>+'Lalin per Hari 2019'!D67</f>
        <v>147926</v>
      </c>
      <c r="L67" s="9">
        <f>+'Lalin per Hari 2023'!D67</f>
        <v>152433</v>
      </c>
      <c r="M67" s="109">
        <v>166965</v>
      </c>
      <c r="N67" s="9">
        <f t="shared" si="1"/>
        <v>166965</v>
      </c>
      <c r="O67" s="9"/>
      <c r="P67" s="9"/>
      <c r="Q67" s="9"/>
      <c r="R67" s="110">
        <f t="shared" ref="R67:S67" si="143">IFERROR(M67/N67-1,0%)</f>
        <v>0</v>
      </c>
      <c r="S67" s="110">
        <f t="shared" si="143"/>
        <v>0</v>
      </c>
      <c r="T67" s="110">
        <f t="shared" si="2"/>
        <v>9.5333687587333404E-2</v>
      </c>
    </row>
    <row r="68" spans="1:20" ht="14.25" customHeight="1">
      <c r="A68" s="111">
        <f t="shared" si="3"/>
        <v>45357</v>
      </c>
      <c r="B68" s="36">
        <v>121771</v>
      </c>
      <c r="C68" s="36">
        <v>49305</v>
      </c>
      <c r="D68" s="56">
        <f t="shared" si="0"/>
        <v>171076</v>
      </c>
      <c r="F68" s="240"/>
      <c r="G68" s="107" t="s">
        <v>32</v>
      </c>
      <c r="H68" s="111">
        <f t="shared" si="132"/>
        <v>45357</v>
      </c>
      <c r="I68" s="12">
        <f t="shared" ref="I68:J68" si="144">I67+1</f>
        <v>44991</v>
      </c>
      <c r="J68" s="12">
        <f t="shared" si="144"/>
        <v>43530</v>
      </c>
      <c r="K68" s="112">
        <f>+'Lalin per Hari 2019'!D68</f>
        <v>153745</v>
      </c>
      <c r="L68" s="9">
        <f>+'Lalin per Hari 2023'!D68</f>
        <v>160831</v>
      </c>
      <c r="M68" s="109">
        <v>171076</v>
      </c>
      <c r="N68" s="9">
        <f t="shared" si="1"/>
        <v>171076</v>
      </c>
      <c r="O68" s="9"/>
      <c r="P68" s="9"/>
      <c r="Q68" s="9"/>
      <c r="R68" s="110">
        <f t="shared" ref="R68:S68" si="145">IFERROR(M68/N68-1,0%)</f>
        <v>0</v>
      </c>
      <c r="S68" s="110">
        <f t="shared" si="145"/>
        <v>0</v>
      </c>
      <c r="T68" s="110">
        <f t="shared" si="2"/>
        <v>6.3700406016253153E-2</v>
      </c>
    </row>
    <row r="69" spans="1:20" ht="14.25" customHeight="1">
      <c r="A69" s="111">
        <f t="shared" si="3"/>
        <v>45358</v>
      </c>
      <c r="B69" s="36">
        <v>123963</v>
      </c>
      <c r="C69" s="36">
        <v>48601</v>
      </c>
      <c r="D69" s="56">
        <f t="shared" si="0"/>
        <v>172564</v>
      </c>
      <c r="F69" s="240"/>
      <c r="G69" s="107" t="s">
        <v>34</v>
      </c>
      <c r="H69" s="111">
        <f t="shared" si="132"/>
        <v>45358</v>
      </c>
      <c r="I69" s="12">
        <f t="shared" ref="I69:J69" si="146">I68+1</f>
        <v>44992</v>
      </c>
      <c r="J69" s="26">
        <f t="shared" si="146"/>
        <v>43531</v>
      </c>
      <c r="K69" s="112">
        <f>+'Lalin per Hari 2019'!D69</f>
        <v>123150</v>
      </c>
      <c r="L69" s="9">
        <f>+'Lalin per Hari 2023'!D69</f>
        <v>159118</v>
      </c>
      <c r="M69" s="109">
        <v>172564</v>
      </c>
      <c r="N69" s="9">
        <f t="shared" si="1"/>
        <v>172564</v>
      </c>
      <c r="O69" s="9"/>
      <c r="P69" s="9"/>
      <c r="Q69" s="9"/>
      <c r="R69" s="110">
        <f t="shared" ref="R69:S69" si="147">IFERROR(M69/N69-1,0%)</f>
        <v>0</v>
      </c>
      <c r="S69" s="110">
        <f t="shared" si="147"/>
        <v>0</v>
      </c>
      <c r="T69" s="110">
        <f t="shared" si="2"/>
        <v>8.4503324576729266E-2</v>
      </c>
    </row>
    <row r="70" spans="1:20" ht="14.25" customHeight="1">
      <c r="A70" s="111">
        <f t="shared" si="3"/>
        <v>45359</v>
      </c>
      <c r="B70" s="36">
        <v>132909</v>
      </c>
      <c r="C70" s="36">
        <v>47326</v>
      </c>
      <c r="D70" s="56">
        <f t="shared" si="0"/>
        <v>180235</v>
      </c>
      <c r="F70" s="240"/>
      <c r="G70" s="107" t="s">
        <v>36</v>
      </c>
      <c r="H70" s="111">
        <f t="shared" si="132"/>
        <v>45359</v>
      </c>
      <c r="I70" s="12">
        <f t="shared" ref="I70:J70" si="148">I69+1</f>
        <v>44993</v>
      </c>
      <c r="J70" s="12">
        <f t="shared" si="148"/>
        <v>43532</v>
      </c>
      <c r="K70" s="112">
        <f>+'Lalin per Hari 2019'!D70</f>
        <v>151175</v>
      </c>
      <c r="L70" s="9">
        <f>+'Lalin per Hari 2023'!D70</f>
        <v>162140</v>
      </c>
      <c r="M70" s="109">
        <v>180235</v>
      </c>
      <c r="N70" s="9">
        <f t="shared" si="1"/>
        <v>180235</v>
      </c>
      <c r="O70" s="9"/>
      <c r="P70" s="9"/>
      <c r="Q70" s="9"/>
      <c r="R70" s="110">
        <f t="shared" ref="R70:S70" si="149">IFERROR(M70/N70-1,0%)</f>
        <v>0</v>
      </c>
      <c r="S70" s="110">
        <f t="shared" si="149"/>
        <v>0</v>
      </c>
      <c r="T70" s="110">
        <f t="shared" si="2"/>
        <v>0.11160108548168246</v>
      </c>
    </row>
    <row r="71" spans="1:20" ht="14.25" customHeight="1">
      <c r="A71" s="113">
        <f t="shared" si="3"/>
        <v>45360</v>
      </c>
      <c r="B71" s="40">
        <v>135683</v>
      </c>
      <c r="C71" s="40">
        <v>36763</v>
      </c>
      <c r="D71" s="78">
        <f t="shared" si="0"/>
        <v>172446</v>
      </c>
      <c r="F71" s="240"/>
      <c r="G71" s="107" t="s">
        <v>38</v>
      </c>
      <c r="H71" s="113">
        <f t="shared" si="132"/>
        <v>45360</v>
      </c>
      <c r="I71" s="12">
        <f t="shared" ref="I71:J71" si="150">I70+1</f>
        <v>44994</v>
      </c>
      <c r="J71" s="16">
        <f t="shared" si="150"/>
        <v>43533</v>
      </c>
      <c r="K71" s="112">
        <f>+'Lalin per Hari 2019'!D71</f>
        <v>141760</v>
      </c>
      <c r="L71" s="9">
        <f>+'Lalin per Hari 2023'!D71</f>
        <v>164820</v>
      </c>
      <c r="M71" s="109">
        <v>172446</v>
      </c>
      <c r="N71" s="9">
        <f t="shared" si="1"/>
        <v>172446</v>
      </c>
      <c r="O71" s="9"/>
      <c r="P71" s="9"/>
      <c r="Q71" s="9"/>
      <c r="R71" s="110">
        <f t="shared" ref="R71:S71" si="151">IFERROR(M71/N71-1,0%)</f>
        <v>0</v>
      </c>
      <c r="S71" s="110">
        <f t="shared" si="151"/>
        <v>0</v>
      </c>
      <c r="T71" s="110">
        <f t="shared" si="2"/>
        <v>4.6268656716417889E-2</v>
      </c>
    </row>
    <row r="72" spans="1:20" ht="14.25" customHeight="1">
      <c r="A72" s="113">
        <f t="shared" si="3"/>
        <v>45361</v>
      </c>
      <c r="B72" s="40">
        <v>117674</v>
      </c>
      <c r="C72" s="40">
        <v>21568</v>
      </c>
      <c r="D72" s="78">
        <f t="shared" si="0"/>
        <v>139242</v>
      </c>
      <c r="F72" s="240"/>
      <c r="G72" s="107" t="s">
        <v>40</v>
      </c>
      <c r="H72" s="113">
        <f t="shared" si="132"/>
        <v>45361</v>
      </c>
      <c r="I72" s="12">
        <f t="shared" ref="I72:J72" si="152">I71+1</f>
        <v>44995</v>
      </c>
      <c r="J72" s="16">
        <f t="shared" si="152"/>
        <v>43534</v>
      </c>
      <c r="K72" s="112">
        <f>+'Lalin per Hari 2019'!D72</f>
        <v>133117</v>
      </c>
      <c r="L72" s="9">
        <f>+'Lalin per Hari 2023'!D72</f>
        <v>168462</v>
      </c>
      <c r="M72" s="109">
        <v>139242</v>
      </c>
      <c r="N72" s="9">
        <f t="shared" si="1"/>
        <v>139242</v>
      </c>
      <c r="O72" s="9"/>
      <c r="P72" s="9"/>
      <c r="Q72" s="9"/>
      <c r="R72" s="110">
        <f t="shared" ref="R72:S72" si="153">IFERROR(M72/N72-1,0%)</f>
        <v>0</v>
      </c>
      <c r="S72" s="110">
        <f t="shared" si="153"/>
        <v>0</v>
      </c>
      <c r="T72" s="110">
        <f t="shared" si="2"/>
        <v>-0.17345157958471347</v>
      </c>
    </row>
    <row r="73" spans="1:20" ht="14.25" customHeight="1">
      <c r="A73" s="113">
        <f t="shared" si="3"/>
        <v>45362</v>
      </c>
      <c r="B73" s="40">
        <v>92541</v>
      </c>
      <c r="C73" s="40">
        <v>21610</v>
      </c>
      <c r="D73" s="78">
        <f t="shared" si="0"/>
        <v>114151</v>
      </c>
      <c r="E73" t="s">
        <v>84</v>
      </c>
      <c r="F73" s="240"/>
      <c r="G73" s="107" t="s">
        <v>28</v>
      </c>
      <c r="H73" s="113">
        <f t="shared" si="132"/>
        <v>45362</v>
      </c>
      <c r="I73" s="16">
        <f t="shared" ref="I73:J73" si="154">I72+1</f>
        <v>44996</v>
      </c>
      <c r="J73" s="12">
        <f t="shared" si="154"/>
        <v>43535</v>
      </c>
      <c r="K73" s="112">
        <f>+'Lalin per Hari 2019'!D73</f>
        <v>150789</v>
      </c>
      <c r="L73" s="9">
        <f>+'Lalin per Hari 2023'!D73</f>
        <v>159546</v>
      </c>
      <c r="M73" s="109">
        <v>114151</v>
      </c>
      <c r="N73" s="9">
        <f t="shared" si="1"/>
        <v>114151</v>
      </c>
      <c r="O73" s="9"/>
      <c r="P73" s="9"/>
      <c r="Q73" s="9"/>
      <c r="R73" s="110">
        <f t="shared" ref="R73:S73" si="155">IFERROR(M73/N73-1,0%)</f>
        <v>0</v>
      </c>
      <c r="S73" s="110">
        <f t="shared" si="155"/>
        <v>0</v>
      </c>
      <c r="T73" s="110">
        <f t="shared" si="2"/>
        <v>-0.28452609278828678</v>
      </c>
    </row>
    <row r="74" spans="1:20" ht="14.25" customHeight="1">
      <c r="A74" s="116">
        <f t="shared" si="3"/>
        <v>45363</v>
      </c>
      <c r="B74" s="94">
        <v>92324</v>
      </c>
      <c r="C74" s="94">
        <v>37934</v>
      </c>
      <c r="D74" s="117">
        <f t="shared" si="0"/>
        <v>130258</v>
      </c>
      <c r="F74" s="239">
        <f>SUM(D74:D80)</f>
        <v>981608</v>
      </c>
      <c r="G74" s="83" t="s">
        <v>30</v>
      </c>
      <c r="H74" s="116">
        <f t="shared" si="132"/>
        <v>45363</v>
      </c>
      <c r="I74" s="16">
        <f t="shared" ref="I74:J74" si="156">I73+1</f>
        <v>44997</v>
      </c>
      <c r="J74" s="12">
        <f t="shared" si="156"/>
        <v>43536</v>
      </c>
      <c r="K74" s="112">
        <f>+'Lalin per Hari 2019'!D74</f>
        <v>148276</v>
      </c>
      <c r="L74" s="9">
        <f>+'Lalin per Hari 2023'!D74</f>
        <v>155087</v>
      </c>
      <c r="M74" s="109">
        <v>130258</v>
      </c>
      <c r="N74" s="9">
        <f t="shared" si="1"/>
        <v>130258</v>
      </c>
      <c r="O74" s="9"/>
      <c r="P74" s="9"/>
      <c r="Q74" s="9"/>
      <c r="R74" s="110">
        <f t="shared" ref="R74:S74" si="157">IFERROR(M74/N74-1,0%)</f>
        <v>0</v>
      </c>
      <c r="S74" s="110">
        <f t="shared" si="157"/>
        <v>0</v>
      </c>
      <c r="T74" s="110">
        <f t="shared" si="2"/>
        <v>-0.16009723574509793</v>
      </c>
    </row>
    <row r="75" spans="1:20" ht="14.25" customHeight="1">
      <c r="A75" s="111">
        <f t="shared" si="3"/>
        <v>45364</v>
      </c>
      <c r="B75" s="36">
        <v>105254</v>
      </c>
      <c r="C75" s="36">
        <v>46910</v>
      </c>
      <c r="D75" s="56">
        <f t="shared" si="0"/>
        <v>152164</v>
      </c>
      <c r="F75" s="240"/>
      <c r="G75" s="107" t="s">
        <v>32</v>
      </c>
      <c r="H75" s="111">
        <f t="shared" si="132"/>
        <v>45364</v>
      </c>
      <c r="I75" s="12">
        <f t="shared" ref="I75:J75" si="158">I74+1</f>
        <v>44998</v>
      </c>
      <c r="J75" s="12">
        <f t="shared" si="158"/>
        <v>43537</v>
      </c>
      <c r="K75" s="112">
        <f>+'Lalin per Hari 2019'!D75</f>
        <v>151570</v>
      </c>
      <c r="L75" s="9">
        <f>+'Lalin per Hari 2023'!D75</f>
        <v>163049</v>
      </c>
      <c r="M75" s="109">
        <v>152164</v>
      </c>
      <c r="N75" s="9">
        <f t="shared" si="1"/>
        <v>152164</v>
      </c>
      <c r="O75" s="9"/>
      <c r="P75" s="9"/>
      <c r="Q75" s="9"/>
      <c r="R75" s="110">
        <f t="shared" ref="R75:S75" si="159">IFERROR(M75/N75-1,0%)</f>
        <v>0</v>
      </c>
      <c r="S75" s="110">
        <f t="shared" si="159"/>
        <v>0</v>
      </c>
      <c r="T75" s="110">
        <f t="shared" si="2"/>
        <v>-6.6759072426080479E-2</v>
      </c>
    </row>
    <row r="76" spans="1:20" ht="14.25" customHeight="1">
      <c r="A76" s="111">
        <f t="shared" si="3"/>
        <v>45365</v>
      </c>
      <c r="B76" s="36">
        <v>104451</v>
      </c>
      <c r="C76" s="36">
        <v>47629</v>
      </c>
      <c r="D76" s="56">
        <f t="shared" si="0"/>
        <v>152080</v>
      </c>
      <c r="F76" s="240"/>
      <c r="G76" s="107" t="s">
        <v>34</v>
      </c>
      <c r="H76" s="111">
        <f t="shared" si="132"/>
        <v>45365</v>
      </c>
      <c r="I76" s="12">
        <f t="shared" ref="I76:J76" si="160">I75+1</f>
        <v>44999</v>
      </c>
      <c r="J76" s="12">
        <f t="shared" si="160"/>
        <v>43538</v>
      </c>
      <c r="K76" s="112">
        <f>+'Lalin per Hari 2019'!D76</f>
        <v>153433</v>
      </c>
      <c r="L76" s="9">
        <f>+'Lalin per Hari 2023'!D76</f>
        <v>158651</v>
      </c>
      <c r="M76" s="109">
        <v>152080</v>
      </c>
      <c r="N76" s="9">
        <f t="shared" si="1"/>
        <v>152080</v>
      </c>
      <c r="O76" s="9"/>
      <c r="P76" s="9"/>
      <c r="Q76" s="9"/>
      <c r="R76" s="110">
        <f t="shared" ref="R76:S76" si="161">IFERROR(M76/N76-1,0%)</f>
        <v>0</v>
      </c>
      <c r="S76" s="110">
        <f t="shared" si="161"/>
        <v>0</v>
      </c>
      <c r="T76" s="110">
        <f t="shared" si="2"/>
        <v>-4.1417955134225415E-2</v>
      </c>
    </row>
    <row r="77" spans="1:20" ht="14.25" customHeight="1">
      <c r="A77" s="111">
        <f t="shared" si="3"/>
        <v>45366</v>
      </c>
      <c r="B77" s="36">
        <v>107701</v>
      </c>
      <c r="C77" s="36">
        <v>47229</v>
      </c>
      <c r="D77" s="56">
        <f t="shared" si="0"/>
        <v>154930</v>
      </c>
      <c r="F77" s="240"/>
      <c r="G77" s="107" t="s">
        <v>36</v>
      </c>
      <c r="H77" s="111">
        <f t="shared" si="132"/>
        <v>45366</v>
      </c>
      <c r="I77" s="12">
        <f t="shared" ref="I77:J77" si="162">I76+1</f>
        <v>45000</v>
      </c>
      <c r="J77" s="12">
        <f t="shared" si="162"/>
        <v>43539</v>
      </c>
      <c r="K77" s="112">
        <f>+'Lalin per Hari 2019'!D77</f>
        <v>153886</v>
      </c>
      <c r="L77" s="9">
        <f>+'Lalin per Hari 2023'!D77</f>
        <v>166305</v>
      </c>
      <c r="M77" s="109">
        <v>154930</v>
      </c>
      <c r="N77" s="9">
        <f t="shared" si="1"/>
        <v>154930</v>
      </c>
      <c r="O77" s="9"/>
      <c r="P77" s="9"/>
      <c r="Q77" s="9"/>
      <c r="R77" s="110">
        <f t="shared" ref="R77:S77" si="163">IFERROR(M77/N77-1,0%)</f>
        <v>0</v>
      </c>
      <c r="S77" s="110">
        <f t="shared" si="163"/>
        <v>0</v>
      </c>
      <c r="T77" s="110">
        <f t="shared" si="2"/>
        <v>-6.8398424581341488E-2</v>
      </c>
    </row>
    <row r="78" spans="1:20" ht="14.25" customHeight="1">
      <c r="A78" s="113">
        <f t="shared" si="3"/>
        <v>45367</v>
      </c>
      <c r="B78" s="40">
        <v>92314</v>
      </c>
      <c r="C78" s="40">
        <v>34943</v>
      </c>
      <c r="D78" s="78">
        <f t="shared" si="0"/>
        <v>127257</v>
      </c>
      <c r="F78" s="240"/>
      <c r="G78" s="107" t="s">
        <v>38</v>
      </c>
      <c r="H78" s="113">
        <f t="shared" si="132"/>
        <v>45367</v>
      </c>
      <c r="I78" s="12">
        <f t="shared" ref="I78:J78" si="164">I77+1</f>
        <v>45001</v>
      </c>
      <c r="J78" s="16">
        <f t="shared" si="164"/>
        <v>43540</v>
      </c>
      <c r="K78" s="112">
        <f>+'Lalin per Hari 2019'!D78</f>
        <v>143170</v>
      </c>
      <c r="L78" s="9">
        <f>+'Lalin per Hari 2023'!D78</f>
        <v>167041</v>
      </c>
      <c r="M78" s="109">
        <v>127257</v>
      </c>
      <c r="N78" s="9">
        <f t="shared" si="1"/>
        <v>127257</v>
      </c>
      <c r="O78" s="9"/>
      <c r="P78" s="9"/>
      <c r="Q78" s="9"/>
      <c r="R78" s="110">
        <f t="shared" ref="R78:S78" si="165">IFERROR(M78/N78-1,0%)</f>
        <v>0</v>
      </c>
      <c r="S78" s="110">
        <f t="shared" si="165"/>
        <v>0</v>
      </c>
      <c r="T78" s="110">
        <f t="shared" si="2"/>
        <v>-0.23816907226369577</v>
      </c>
    </row>
    <row r="79" spans="1:20" ht="14.25" customHeight="1">
      <c r="A79" s="113">
        <f t="shared" si="3"/>
        <v>45368</v>
      </c>
      <c r="B79" s="40">
        <v>84326</v>
      </c>
      <c r="C79" s="40">
        <v>25749</v>
      </c>
      <c r="D79" s="78">
        <f t="shared" si="0"/>
        <v>110075</v>
      </c>
      <c r="F79" s="240"/>
      <c r="G79" s="107" t="s">
        <v>40</v>
      </c>
      <c r="H79" s="113">
        <f t="shared" si="132"/>
        <v>45368</v>
      </c>
      <c r="I79" s="12">
        <f t="shared" ref="I79:J79" si="166">I78+1</f>
        <v>45002</v>
      </c>
      <c r="J79" s="16">
        <f t="shared" si="166"/>
        <v>43541</v>
      </c>
      <c r="K79" s="112">
        <f>+'Lalin per Hari 2019'!D79</f>
        <v>129302</v>
      </c>
      <c r="L79" s="9">
        <f>+'Lalin per Hari 2023'!D79</f>
        <v>172436</v>
      </c>
      <c r="M79" s="109">
        <v>110075</v>
      </c>
      <c r="N79" s="9">
        <f t="shared" si="1"/>
        <v>110075</v>
      </c>
      <c r="O79" s="9"/>
      <c r="P79" s="9"/>
      <c r="Q79" s="9"/>
      <c r="R79" s="110">
        <f t="shared" ref="R79:S79" si="167">IFERROR(M79/N79-1,0%)</f>
        <v>0</v>
      </c>
      <c r="S79" s="110">
        <f t="shared" si="167"/>
        <v>0</v>
      </c>
      <c r="T79" s="110">
        <f t="shared" si="2"/>
        <v>-0.3616472198380849</v>
      </c>
    </row>
    <row r="80" spans="1:20" ht="14.25" customHeight="1">
      <c r="A80" s="111">
        <f t="shared" si="3"/>
        <v>45369</v>
      </c>
      <c r="B80" s="36">
        <v>107965</v>
      </c>
      <c r="C80" s="36">
        <v>46879</v>
      </c>
      <c r="D80" s="56">
        <f t="shared" si="0"/>
        <v>154844</v>
      </c>
      <c r="F80" s="240"/>
      <c r="G80" s="107" t="s">
        <v>28</v>
      </c>
      <c r="H80" s="111">
        <f t="shared" si="132"/>
        <v>45369</v>
      </c>
      <c r="I80" s="16">
        <f t="shared" ref="I80:J80" si="168">I79+1</f>
        <v>45003</v>
      </c>
      <c r="J80" s="12">
        <f t="shared" si="168"/>
        <v>43542</v>
      </c>
      <c r="K80" s="112">
        <f>+'Lalin per Hari 2019'!D80</f>
        <v>148235</v>
      </c>
      <c r="L80" s="9">
        <f>+'Lalin per Hari 2023'!D80</f>
        <v>167672</v>
      </c>
      <c r="M80" s="9">
        <v>154844</v>
      </c>
      <c r="N80" s="9">
        <f t="shared" si="1"/>
        <v>154844</v>
      </c>
      <c r="O80" s="9"/>
      <c r="P80" s="9"/>
      <c r="Q80" s="9"/>
      <c r="R80" s="110">
        <f t="shared" ref="R80:S80" si="169">IFERROR(M80/N80-1,0%)</f>
        <v>0</v>
      </c>
      <c r="S80" s="110">
        <f t="shared" si="169"/>
        <v>0</v>
      </c>
      <c r="T80" s="110">
        <f t="shared" si="2"/>
        <v>-7.6506512715301289E-2</v>
      </c>
    </row>
    <row r="81" spans="1:21" ht="14.25" customHeight="1">
      <c r="A81" s="111">
        <f t="shared" si="3"/>
        <v>45370</v>
      </c>
      <c r="B81" s="36">
        <v>105814</v>
      </c>
      <c r="C81" s="36">
        <v>49760</v>
      </c>
      <c r="D81" s="56">
        <f t="shared" si="0"/>
        <v>155574</v>
      </c>
      <c r="F81" s="239">
        <f>SUM(D81:D87)</f>
        <v>1032410</v>
      </c>
      <c r="G81" s="83" t="s">
        <v>30</v>
      </c>
      <c r="H81" s="111">
        <f t="shared" si="132"/>
        <v>45370</v>
      </c>
      <c r="I81" s="16">
        <f t="shared" ref="I81:J81" si="170">I80+1</f>
        <v>45004</v>
      </c>
      <c r="J81" s="12">
        <f t="shared" si="170"/>
        <v>43543</v>
      </c>
      <c r="K81" s="112">
        <f>+'Lalin per Hari 2019'!D81</f>
        <v>149498</v>
      </c>
      <c r="L81" s="9">
        <f>+'Lalin per Hari 2023'!D81</f>
        <v>164614</v>
      </c>
      <c r="M81" s="9">
        <v>155574</v>
      </c>
      <c r="N81" s="9">
        <f t="shared" si="1"/>
        <v>155574</v>
      </c>
      <c r="O81" s="9"/>
      <c r="P81" s="9"/>
      <c r="Q81" s="9"/>
      <c r="R81" s="110">
        <f t="shared" ref="R81:S81" si="171">IFERROR(M81/N81-1,0%)</f>
        <v>0</v>
      </c>
      <c r="S81" s="110">
        <f t="shared" si="171"/>
        <v>0</v>
      </c>
      <c r="T81" s="110">
        <f t="shared" si="2"/>
        <v>-5.4916349763689642E-2</v>
      </c>
    </row>
    <row r="82" spans="1:21" ht="14.25" customHeight="1">
      <c r="A82" s="111">
        <f t="shared" si="3"/>
        <v>45371</v>
      </c>
      <c r="B82" s="36">
        <v>107636</v>
      </c>
      <c r="C82" s="36">
        <v>49901</v>
      </c>
      <c r="D82" s="56">
        <f t="shared" si="0"/>
        <v>157537</v>
      </c>
      <c r="F82" s="240"/>
      <c r="G82" s="107" t="s">
        <v>32</v>
      </c>
      <c r="H82" s="111">
        <f t="shared" si="132"/>
        <v>45371</v>
      </c>
      <c r="I82" s="12">
        <f t="shared" ref="I82:J82" si="172">I81+1</f>
        <v>45005</v>
      </c>
      <c r="J82" s="12">
        <f t="shared" si="172"/>
        <v>43544</v>
      </c>
      <c r="K82" s="112">
        <f>+'Lalin per Hari 2019'!D82</f>
        <v>154162</v>
      </c>
      <c r="L82" s="9">
        <f>+'Lalin per Hari 2023'!D82</f>
        <v>175410</v>
      </c>
      <c r="M82" s="9">
        <v>157537</v>
      </c>
      <c r="N82" s="9">
        <f t="shared" si="1"/>
        <v>157537</v>
      </c>
      <c r="O82" s="9"/>
      <c r="P82" s="9"/>
      <c r="Q82" s="9"/>
      <c r="R82" s="110">
        <f t="shared" ref="R82:S82" si="173">IFERROR(M82/N82-1,0%)</f>
        <v>0</v>
      </c>
      <c r="S82" s="110">
        <f t="shared" si="173"/>
        <v>0</v>
      </c>
      <c r="T82" s="110">
        <f t="shared" si="2"/>
        <v>-0.10189270851148735</v>
      </c>
    </row>
    <row r="83" spans="1:21" ht="14.25" customHeight="1">
      <c r="A83" s="111">
        <f t="shared" si="3"/>
        <v>45372</v>
      </c>
      <c r="B83" s="36">
        <v>108226</v>
      </c>
      <c r="C83" s="36">
        <v>48770</v>
      </c>
      <c r="D83" s="56">
        <f t="shared" si="0"/>
        <v>156996</v>
      </c>
      <c r="F83" s="240"/>
      <c r="G83" s="107" t="s">
        <v>34</v>
      </c>
      <c r="H83" s="111">
        <f t="shared" si="132"/>
        <v>45372</v>
      </c>
      <c r="I83" s="12">
        <f t="shared" ref="I83:J83" si="174">I82+1</f>
        <v>45006</v>
      </c>
      <c r="J83" s="12">
        <f t="shared" si="174"/>
        <v>43545</v>
      </c>
      <c r="K83" s="112">
        <f>+'Lalin per Hari 2019'!D83</f>
        <v>151481</v>
      </c>
      <c r="L83" s="9">
        <f>+'Lalin per Hari 2023'!D83</f>
        <v>182183</v>
      </c>
      <c r="M83" s="9">
        <v>156996</v>
      </c>
      <c r="N83" s="9">
        <f t="shared" si="1"/>
        <v>156996</v>
      </c>
      <c r="O83" s="9"/>
      <c r="P83" s="9"/>
      <c r="Q83" s="9"/>
      <c r="R83" s="110">
        <f t="shared" ref="R83:S83" si="175">IFERROR(M83/N83-1,0%)</f>
        <v>0</v>
      </c>
      <c r="S83" s="110">
        <f t="shared" si="175"/>
        <v>0</v>
      </c>
      <c r="T83" s="110">
        <f t="shared" si="2"/>
        <v>-0.13825109916951639</v>
      </c>
    </row>
    <row r="84" spans="1:21" ht="14.25" customHeight="1">
      <c r="A84" s="111">
        <f t="shared" si="3"/>
        <v>45373</v>
      </c>
      <c r="B84" s="36">
        <v>107417</v>
      </c>
      <c r="C84" s="36">
        <v>46268</v>
      </c>
      <c r="D84" s="56">
        <f t="shared" si="0"/>
        <v>153685</v>
      </c>
      <c r="F84" s="240"/>
      <c r="G84" s="107" t="s">
        <v>36</v>
      </c>
      <c r="H84" s="111">
        <f t="shared" si="132"/>
        <v>45373</v>
      </c>
      <c r="I84" s="16">
        <f t="shared" ref="I84:J84" si="176">I83+1</f>
        <v>45007</v>
      </c>
      <c r="J84" s="12">
        <f t="shared" si="176"/>
        <v>43546</v>
      </c>
      <c r="K84" s="112">
        <f>+'Lalin per Hari 2019'!D84</f>
        <v>152179</v>
      </c>
      <c r="L84" s="9">
        <f>+'Lalin per Hari 2023'!D84</f>
        <v>126118</v>
      </c>
      <c r="M84">
        <v>155225</v>
      </c>
      <c r="N84" s="9">
        <f t="shared" si="1"/>
        <v>153685</v>
      </c>
      <c r="O84" s="9"/>
      <c r="P84" s="9"/>
      <c r="Q84" s="9"/>
      <c r="R84" s="110">
        <f t="shared" ref="R84:S84" si="177">IFERROR(M84/N84-1,0%)</f>
        <v>1.002049647005232E-2</v>
      </c>
      <c r="S84" s="110">
        <f t="shared" si="177"/>
        <v>0</v>
      </c>
      <c r="T84" s="110">
        <f t="shared" si="2"/>
        <v>0.21858101143373676</v>
      </c>
    </row>
    <row r="85" spans="1:21" ht="14.25" customHeight="1">
      <c r="A85" s="113">
        <f t="shared" si="3"/>
        <v>45374</v>
      </c>
      <c r="B85" s="40">
        <v>99790</v>
      </c>
      <c r="C85" s="40">
        <v>34892</v>
      </c>
      <c r="D85" s="78">
        <f t="shared" si="0"/>
        <v>134682</v>
      </c>
      <c r="F85" s="240"/>
      <c r="G85" s="107" t="s">
        <v>38</v>
      </c>
      <c r="H85" s="113">
        <f t="shared" si="132"/>
        <v>45374</v>
      </c>
      <c r="I85" s="16">
        <f t="shared" ref="I85:J85" si="178">I84+1</f>
        <v>45008</v>
      </c>
      <c r="J85" s="16">
        <f t="shared" si="178"/>
        <v>43547</v>
      </c>
      <c r="K85" s="112">
        <f>+'Lalin per Hari 2019'!D85</f>
        <v>139822</v>
      </c>
      <c r="L85" s="9">
        <f>+'Lalin per Hari 2023'!D85</f>
        <v>118362</v>
      </c>
      <c r="M85">
        <v>140157</v>
      </c>
      <c r="N85" s="120">
        <f t="shared" si="1"/>
        <v>134682</v>
      </c>
      <c r="O85" s="9"/>
      <c r="P85" s="9"/>
      <c r="Q85" s="9"/>
      <c r="R85" s="110">
        <f t="shared" ref="R85:S85" si="179">IFERROR(M85/N85-1,0%)</f>
        <v>4.065131197932903E-2</v>
      </c>
      <c r="S85" s="110">
        <f t="shared" si="179"/>
        <v>0</v>
      </c>
      <c r="T85" s="110">
        <f t="shared" si="2"/>
        <v>0.13788209053581379</v>
      </c>
    </row>
    <row r="86" spans="1:21" ht="14.25" customHeight="1">
      <c r="A86" s="113">
        <f t="shared" si="3"/>
        <v>45375</v>
      </c>
      <c r="B86" s="40">
        <v>93863</v>
      </c>
      <c r="C86" s="40">
        <v>25442</v>
      </c>
      <c r="D86" s="78">
        <f t="shared" si="0"/>
        <v>119305</v>
      </c>
      <c r="F86" s="240"/>
      <c r="G86" s="107" t="s">
        <v>40</v>
      </c>
      <c r="H86" s="113">
        <f t="shared" si="132"/>
        <v>45375</v>
      </c>
      <c r="I86" s="12">
        <f t="shared" ref="I86:J86" si="180">I85+1</f>
        <v>45009</v>
      </c>
      <c r="J86" s="16">
        <f t="shared" si="180"/>
        <v>43548</v>
      </c>
      <c r="K86" s="112">
        <f>+'Lalin per Hari 2019'!D86</f>
        <v>130469</v>
      </c>
      <c r="L86" s="9">
        <f>+'Lalin per Hari 2023'!D86</f>
        <v>145506</v>
      </c>
      <c r="M86">
        <v>121602</v>
      </c>
      <c r="N86" s="120">
        <f t="shared" si="1"/>
        <v>119305</v>
      </c>
      <c r="O86" s="9"/>
      <c r="P86" s="9"/>
      <c r="Q86" s="9"/>
      <c r="R86" s="110">
        <f t="shared" ref="R86:S86" si="181">IFERROR(M86/N86-1,0%)</f>
        <v>1.9253174636435944E-2</v>
      </c>
      <c r="S86" s="110">
        <f t="shared" si="181"/>
        <v>0</v>
      </c>
      <c r="T86" s="110">
        <f t="shared" si="2"/>
        <v>-0.18006817588278146</v>
      </c>
    </row>
    <row r="87" spans="1:21" ht="14.25" customHeight="1">
      <c r="A87" s="111">
        <f t="shared" si="3"/>
        <v>45376</v>
      </c>
      <c r="B87" s="36">
        <v>107384</v>
      </c>
      <c r="C87" s="36">
        <v>47247</v>
      </c>
      <c r="D87" s="56">
        <f t="shared" si="0"/>
        <v>154631</v>
      </c>
      <c r="F87" s="240"/>
      <c r="G87" s="107" t="s">
        <v>28</v>
      </c>
      <c r="H87" s="111">
        <f t="shared" si="132"/>
        <v>45376</v>
      </c>
      <c r="I87" s="16">
        <f t="shared" ref="I87:J87" si="182">I86+1</f>
        <v>45010</v>
      </c>
      <c r="J87" s="12">
        <f t="shared" si="182"/>
        <v>43549</v>
      </c>
      <c r="K87" s="112">
        <f>+'Lalin per Hari 2019'!D87</f>
        <v>149157</v>
      </c>
      <c r="L87" s="9">
        <f>+'Lalin per Hari 2023'!D87</f>
        <v>126135</v>
      </c>
      <c r="M87" s="9">
        <v>161338</v>
      </c>
      <c r="N87" s="9">
        <f t="shared" si="1"/>
        <v>154631</v>
      </c>
      <c r="O87" s="9"/>
      <c r="P87" s="9"/>
      <c r="Q87" s="9"/>
      <c r="R87" s="110">
        <f t="shared" ref="R87:S87" si="183">IFERROR(M87/N87-1,0%)</f>
        <v>4.3374226384101489E-2</v>
      </c>
      <c r="S87" s="110">
        <f t="shared" si="183"/>
        <v>0</v>
      </c>
      <c r="T87" s="110">
        <f t="shared" si="2"/>
        <v>0.22591667657668379</v>
      </c>
    </row>
    <row r="88" spans="1:21" ht="14.25" customHeight="1">
      <c r="A88" s="111">
        <f t="shared" si="3"/>
        <v>45377</v>
      </c>
      <c r="B88" s="36">
        <v>107748</v>
      </c>
      <c r="C88" s="36">
        <v>48924</v>
      </c>
      <c r="D88" s="56">
        <f t="shared" si="0"/>
        <v>156672</v>
      </c>
      <c r="F88" s="239">
        <f>SUM(D88:D94)</f>
        <v>1114895</v>
      </c>
      <c r="G88" s="83" t="s">
        <v>30</v>
      </c>
      <c r="H88" s="111">
        <f t="shared" si="132"/>
        <v>45377</v>
      </c>
      <c r="I88" s="16">
        <f t="shared" ref="I88:J88" si="184">I87+1</f>
        <v>45011</v>
      </c>
      <c r="J88" s="12">
        <f t="shared" si="184"/>
        <v>43550</v>
      </c>
      <c r="K88" s="112">
        <f>+'Lalin per Hari 2019'!D88</f>
        <v>148161</v>
      </c>
      <c r="L88" s="9">
        <f>+'Lalin per Hari 2023'!D88</f>
        <v>112784</v>
      </c>
      <c r="M88">
        <v>162522</v>
      </c>
      <c r="N88" s="9">
        <f t="shared" si="1"/>
        <v>156672</v>
      </c>
      <c r="O88" s="9"/>
      <c r="P88" s="9"/>
      <c r="Q88" s="9"/>
      <c r="R88" s="110">
        <f t="shared" ref="R88:S88" si="185">IFERROR(M88/N88-1,0%)</f>
        <v>3.7339154411764719E-2</v>
      </c>
      <c r="S88" s="110">
        <f t="shared" si="185"/>
        <v>0</v>
      </c>
      <c r="T88" s="110">
        <f t="shared" si="2"/>
        <v>0.38913321038445159</v>
      </c>
    </row>
    <row r="89" spans="1:21" ht="14.25" customHeight="1">
      <c r="A89" s="111">
        <f t="shared" si="3"/>
        <v>45378</v>
      </c>
      <c r="B89" s="36">
        <v>113885</v>
      </c>
      <c r="C89" s="36">
        <v>50681</v>
      </c>
      <c r="D89" s="56">
        <f t="shared" si="0"/>
        <v>164566</v>
      </c>
      <c r="F89" s="240"/>
      <c r="G89" s="107" t="s">
        <v>32</v>
      </c>
      <c r="H89" s="111">
        <f t="shared" si="132"/>
        <v>45378</v>
      </c>
      <c r="I89" s="12">
        <f t="shared" ref="I89:J89" si="186">I88+1</f>
        <v>45012</v>
      </c>
      <c r="J89" s="12">
        <f t="shared" si="186"/>
        <v>43551</v>
      </c>
      <c r="K89" s="112">
        <f>+'Lalin per Hari 2019'!D89</f>
        <v>153203</v>
      </c>
      <c r="L89" s="9">
        <f>+'Lalin per Hari 2023'!D89</f>
        <v>154040</v>
      </c>
      <c r="M89">
        <v>168306</v>
      </c>
      <c r="N89" s="9">
        <f t="shared" si="1"/>
        <v>164566</v>
      </c>
      <c r="O89" s="9"/>
      <c r="P89" s="9"/>
      <c r="Q89" s="9"/>
      <c r="R89" s="110">
        <f t="shared" ref="R89:S89" si="187">IFERROR(M89/N89-1,0%)</f>
        <v>2.2726444101454746E-2</v>
      </c>
      <c r="S89" s="110">
        <f t="shared" si="187"/>
        <v>0</v>
      </c>
      <c r="T89" s="110">
        <f t="shared" si="2"/>
        <v>6.8332900545312825E-2</v>
      </c>
    </row>
    <row r="90" spans="1:21" ht="14.25" customHeight="1">
      <c r="A90" s="111">
        <f t="shared" si="3"/>
        <v>45379</v>
      </c>
      <c r="B90" s="36">
        <v>120848.06859394908</v>
      </c>
      <c r="C90" s="36">
        <v>54645.93140605092</v>
      </c>
      <c r="D90" s="56">
        <f t="shared" si="0"/>
        <v>175494</v>
      </c>
      <c r="F90" s="240"/>
      <c r="G90" s="107" t="s">
        <v>34</v>
      </c>
      <c r="H90" s="111">
        <f t="shared" si="132"/>
        <v>45379</v>
      </c>
      <c r="I90" s="12">
        <f t="shared" ref="I90:J90" si="188">I89+1</f>
        <v>45013</v>
      </c>
      <c r="J90" s="12">
        <f t="shared" si="188"/>
        <v>43552</v>
      </c>
      <c r="K90" s="112">
        <f>+'Lalin per Hari 2019'!D90</f>
        <v>152002</v>
      </c>
      <c r="L90" s="9">
        <f>+'Lalin per Hari 2023'!D90</f>
        <v>152988</v>
      </c>
      <c r="M90">
        <v>177491</v>
      </c>
      <c r="N90" s="9">
        <f t="shared" si="1"/>
        <v>175494</v>
      </c>
      <c r="O90" s="9"/>
      <c r="P90" s="9"/>
      <c r="Q90" s="9"/>
      <c r="R90" s="110">
        <f t="shared" ref="R90:S90" si="189">IFERROR(M90/N90-1,0%)</f>
        <v>1.1379306415034041E-2</v>
      </c>
      <c r="S90" s="110">
        <f t="shared" si="189"/>
        <v>0</v>
      </c>
      <c r="T90" s="110">
        <f t="shared" si="2"/>
        <v>0.14710957722174278</v>
      </c>
    </row>
    <row r="91" spans="1:21" ht="14.25" customHeight="1">
      <c r="A91" s="113">
        <f t="shared" si="3"/>
        <v>45380</v>
      </c>
      <c r="B91" s="40">
        <v>94220</v>
      </c>
      <c r="C91" s="40">
        <v>33233</v>
      </c>
      <c r="D91" s="78">
        <f t="shared" si="0"/>
        <v>127453</v>
      </c>
      <c r="E91" t="s">
        <v>85</v>
      </c>
      <c r="F91" s="240"/>
      <c r="G91" s="107" t="s">
        <v>36</v>
      </c>
      <c r="H91" s="113">
        <f t="shared" si="132"/>
        <v>45380</v>
      </c>
      <c r="I91" s="12">
        <f t="shared" ref="I91:J91" si="190">I90+1</f>
        <v>45014</v>
      </c>
      <c r="J91" s="12">
        <f t="shared" si="190"/>
        <v>43553</v>
      </c>
      <c r="K91" s="112">
        <f>+'Lalin per Hari 2019'!D91</f>
        <v>154965</v>
      </c>
      <c r="L91" s="9">
        <f>+'Lalin per Hari 2023'!D91</f>
        <v>153109</v>
      </c>
      <c r="M91">
        <v>135428</v>
      </c>
      <c r="N91" s="120">
        <f t="shared" si="1"/>
        <v>127453</v>
      </c>
      <c r="O91" s="9"/>
      <c r="P91" s="9"/>
      <c r="Q91" s="9"/>
      <c r="R91" s="110">
        <f t="shared" ref="R91:S91" si="191">IFERROR(M91/N91-1,0%)</f>
        <v>6.2572085396185306E-2</v>
      </c>
      <c r="S91" s="110">
        <f t="shared" si="191"/>
        <v>0</v>
      </c>
      <c r="T91" s="110">
        <f t="shared" si="2"/>
        <v>-0.16756689678594983</v>
      </c>
    </row>
    <row r="92" spans="1:21" ht="14.25" customHeight="1">
      <c r="A92" s="98">
        <f t="shared" si="3"/>
        <v>45381</v>
      </c>
      <c r="B92" s="40">
        <v>108183</v>
      </c>
      <c r="C92" s="40">
        <v>35684</v>
      </c>
      <c r="D92" s="78">
        <f t="shared" si="0"/>
        <v>143867</v>
      </c>
      <c r="F92" s="240"/>
      <c r="G92" s="107" t="s">
        <v>38</v>
      </c>
      <c r="H92" s="98">
        <f t="shared" si="132"/>
        <v>45381</v>
      </c>
      <c r="I92" s="12">
        <f t="shared" ref="I92:J92" si="192">I91+1</f>
        <v>45015</v>
      </c>
      <c r="J92" s="16">
        <f t="shared" si="192"/>
        <v>43554</v>
      </c>
      <c r="K92" s="112">
        <f>+'Lalin per Hari 2019'!D92</f>
        <v>146160</v>
      </c>
      <c r="L92" s="9">
        <f>+'Lalin per Hari 2023'!D92</f>
        <v>152358</v>
      </c>
      <c r="M92">
        <v>153013</v>
      </c>
      <c r="N92" s="120">
        <f t="shared" si="1"/>
        <v>143867</v>
      </c>
      <c r="O92" s="9"/>
      <c r="P92" s="9"/>
      <c r="Q92" s="9"/>
      <c r="R92" s="110">
        <f t="shared" ref="R92:S92" si="193">IFERROR(M92/N92-1,0%)</f>
        <v>6.357260525346331E-2</v>
      </c>
      <c r="S92" s="110">
        <f t="shared" si="193"/>
        <v>0</v>
      </c>
      <c r="T92" s="110">
        <f t="shared" si="2"/>
        <v>-5.5730581918901567E-2</v>
      </c>
    </row>
    <row r="93" spans="1:21" ht="14.25" customHeight="1">
      <c r="A93" s="121">
        <f t="shared" si="3"/>
        <v>45382</v>
      </c>
      <c r="B93" s="40">
        <v>136911</v>
      </c>
      <c r="C93" s="40">
        <v>34772</v>
      </c>
      <c r="D93" s="78">
        <f t="shared" si="0"/>
        <v>171683</v>
      </c>
      <c r="E93" s="9">
        <f>SUM(D63:D93)</f>
        <v>4741558</v>
      </c>
      <c r="F93" s="240"/>
      <c r="G93" s="107" t="s">
        <v>40</v>
      </c>
      <c r="H93" s="121">
        <f t="shared" si="132"/>
        <v>45382</v>
      </c>
      <c r="I93" s="55">
        <f t="shared" ref="I93:J93" si="194">I92+1</f>
        <v>45016</v>
      </c>
      <c r="J93" s="32">
        <f t="shared" si="194"/>
        <v>43555</v>
      </c>
      <c r="K93" s="112">
        <f>+'Lalin per Hari 2019'!D93</f>
        <v>133279</v>
      </c>
      <c r="L93" s="9">
        <f>+'Lalin per Hari 2023'!D93</f>
        <v>154168</v>
      </c>
      <c r="M93">
        <v>141745</v>
      </c>
      <c r="N93" s="120">
        <f t="shared" si="1"/>
        <v>171683</v>
      </c>
      <c r="O93" s="9"/>
      <c r="P93" s="9">
        <v>171683</v>
      </c>
      <c r="Q93" s="9"/>
      <c r="R93" s="110">
        <f t="shared" ref="R93:S93" si="195">IFERROR(M93/N93-1,0%)</f>
        <v>-0.17437952505489773</v>
      </c>
      <c r="S93" s="110">
        <f t="shared" si="195"/>
        <v>0</v>
      </c>
      <c r="T93" s="110">
        <f t="shared" si="2"/>
        <v>0.11360982823932342</v>
      </c>
      <c r="U93" s="122">
        <f t="shared" ref="U93:U104" si="196">+M93/P93-1</f>
        <v>-0.17437952505489773</v>
      </c>
    </row>
    <row r="94" spans="1:21" ht="14.25" customHeight="1">
      <c r="A94" s="119">
        <f t="shared" si="3"/>
        <v>45383</v>
      </c>
      <c r="B94" s="36">
        <v>122675</v>
      </c>
      <c r="C94" s="36">
        <v>52485</v>
      </c>
      <c r="D94" s="56">
        <f t="shared" si="0"/>
        <v>175160</v>
      </c>
      <c r="F94" s="240"/>
      <c r="G94" s="107" t="s">
        <v>28</v>
      </c>
      <c r="H94" s="119">
        <f t="shared" si="132"/>
        <v>45383</v>
      </c>
      <c r="I94" s="57">
        <f t="shared" ref="I94:J94" si="197">I93+1</f>
        <v>45017</v>
      </c>
      <c r="J94" s="24">
        <f t="shared" si="197"/>
        <v>43556</v>
      </c>
      <c r="K94" s="112">
        <f>+'Lalin per Hari 2019'!D94</f>
        <v>148926</v>
      </c>
      <c r="L94" s="9">
        <f>+'Lalin per Hari 2023'!D94</f>
        <v>134682</v>
      </c>
      <c r="M94" s="9">
        <v>167821</v>
      </c>
      <c r="N94" s="9">
        <f t="shared" si="1"/>
        <v>175160</v>
      </c>
      <c r="O94" s="9"/>
      <c r="P94" s="9">
        <v>175160</v>
      </c>
      <c r="Q94" s="272">
        <v>167821</v>
      </c>
      <c r="R94" s="110">
        <f t="shared" ref="R94:S94" si="198">IFERROR(M94/N94-1,0%)</f>
        <v>-4.1898835350536623E-2</v>
      </c>
      <c r="S94" s="110">
        <f t="shared" si="198"/>
        <v>0</v>
      </c>
      <c r="T94" s="110">
        <f t="shared" si="2"/>
        <v>0.30054498745192371</v>
      </c>
      <c r="U94" s="122">
        <f t="shared" si="196"/>
        <v>-4.1898835350536623E-2</v>
      </c>
    </row>
    <row r="95" spans="1:21" ht="14.25" customHeight="1">
      <c r="A95" s="111">
        <f t="shared" si="3"/>
        <v>45384</v>
      </c>
      <c r="B95" s="36">
        <v>128017</v>
      </c>
      <c r="C95" s="36">
        <v>48152</v>
      </c>
      <c r="D95" s="56">
        <f t="shared" si="0"/>
        <v>176169</v>
      </c>
      <c r="E95" s="123"/>
      <c r="F95" s="239">
        <f>SUM(D95:D101)</f>
        <v>1159037</v>
      </c>
      <c r="G95" s="83" t="s">
        <v>30</v>
      </c>
      <c r="H95" s="111">
        <f t="shared" si="132"/>
        <v>45384</v>
      </c>
      <c r="I95" s="59">
        <f t="shared" ref="I95:J95" si="199">I94+1</f>
        <v>45018</v>
      </c>
      <c r="J95" s="12">
        <f t="shared" si="199"/>
        <v>43557</v>
      </c>
      <c r="K95" s="112">
        <f>+'Lalin per Hari 2019'!D95</f>
        <v>152290</v>
      </c>
      <c r="L95" s="9">
        <f>+'Lalin per Hari 2023'!D95</f>
        <v>119305</v>
      </c>
      <c r="M95" s="9">
        <v>172793</v>
      </c>
      <c r="N95" s="9">
        <f t="shared" si="1"/>
        <v>176169</v>
      </c>
      <c r="O95" s="9"/>
      <c r="P95" s="9">
        <v>176169</v>
      </c>
      <c r="Q95" s="272">
        <v>172793</v>
      </c>
      <c r="R95" s="110">
        <f t="shared" ref="R95:S95" si="200">IFERROR(M95/N95-1,0%)</f>
        <v>-1.9163416946227807E-2</v>
      </c>
      <c r="S95" s="110">
        <f t="shared" si="200"/>
        <v>0</v>
      </c>
      <c r="T95" s="110">
        <f t="shared" si="2"/>
        <v>0.4766271321403126</v>
      </c>
      <c r="U95" s="122">
        <f t="shared" si="196"/>
        <v>-1.9163416946227807E-2</v>
      </c>
    </row>
    <row r="96" spans="1:21" ht="14.25" customHeight="1">
      <c r="A96" s="111">
        <f t="shared" si="3"/>
        <v>45385</v>
      </c>
      <c r="B96" s="36">
        <v>143458</v>
      </c>
      <c r="C96" s="36">
        <v>35996</v>
      </c>
      <c r="D96" s="56">
        <f t="shared" si="0"/>
        <v>179454</v>
      </c>
      <c r="E96" s="123"/>
      <c r="F96" s="240"/>
      <c r="G96" s="107" t="s">
        <v>32</v>
      </c>
      <c r="H96" s="111">
        <f t="shared" si="132"/>
        <v>45385</v>
      </c>
      <c r="I96" s="12">
        <f t="shared" ref="I96:J96" si="201">I95+1</f>
        <v>45019</v>
      </c>
      <c r="J96" s="26">
        <f t="shared" si="201"/>
        <v>43558</v>
      </c>
      <c r="K96" s="112">
        <f>+'Lalin per Hari 2019'!D96</f>
        <v>126973</v>
      </c>
      <c r="L96" s="9">
        <f>+'Lalin per Hari 2023'!D96</f>
        <v>154631</v>
      </c>
      <c r="M96" s="9">
        <v>174677</v>
      </c>
      <c r="N96" s="80">
        <f t="shared" si="1"/>
        <v>179454</v>
      </c>
      <c r="O96" s="80"/>
      <c r="P96" s="9">
        <v>179454</v>
      </c>
      <c r="Q96" s="272">
        <v>174677</v>
      </c>
      <c r="R96" s="110">
        <f t="shared" ref="R96:S96" si="202">IFERROR(M96/N96-1,0%)</f>
        <v>-2.661963511540566E-2</v>
      </c>
      <c r="S96" s="110">
        <f t="shared" si="202"/>
        <v>0</v>
      </c>
      <c r="T96" s="110">
        <f t="shared" si="2"/>
        <v>0.16053055338192213</v>
      </c>
      <c r="U96" s="122">
        <f t="shared" si="196"/>
        <v>-2.661963511540566E-2</v>
      </c>
    </row>
    <row r="97" spans="1:24" ht="14.25" customHeight="1">
      <c r="A97" s="111">
        <f t="shared" si="3"/>
        <v>45386</v>
      </c>
      <c r="B97" s="36">
        <v>151363</v>
      </c>
      <c r="C97" s="36">
        <v>23721</v>
      </c>
      <c r="D97" s="56">
        <f t="shared" si="0"/>
        <v>175084</v>
      </c>
      <c r="E97" s="123"/>
      <c r="F97" s="240"/>
      <c r="G97" s="107" t="s">
        <v>34</v>
      </c>
      <c r="H97" s="111">
        <f t="shared" si="132"/>
        <v>45386</v>
      </c>
      <c r="I97" s="12">
        <f t="shared" ref="I97:J97" si="203">I96+1</f>
        <v>45020</v>
      </c>
      <c r="J97" s="12">
        <f t="shared" si="203"/>
        <v>43559</v>
      </c>
      <c r="K97" s="112">
        <f>+'Lalin per Hari 2019'!D97</f>
        <v>155330</v>
      </c>
      <c r="L97" s="9">
        <f>+'Lalin per Hari 2023'!D97</f>
        <v>156672</v>
      </c>
      <c r="M97" s="9">
        <v>178160</v>
      </c>
      <c r="N97" s="80">
        <f t="shared" si="1"/>
        <v>175084</v>
      </c>
      <c r="O97" s="80"/>
      <c r="P97" s="9">
        <v>175084</v>
      </c>
      <c r="Q97" s="272">
        <v>178160</v>
      </c>
      <c r="R97" s="110">
        <f t="shared" ref="R97:S97" si="204">IFERROR(M97/N97-1,0%)</f>
        <v>1.7568709876402133E-2</v>
      </c>
      <c r="S97" s="110">
        <f t="shared" si="204"/>
        <v>0</v>
      </c>
      <c r="T97" s="110">
        <f t="shared" si="2"/>
        <v>0.11751940359477131</v>
      </c>
      <c r="U97" s="122">
        <f t="shared" si="196"/>
        <v>1.7568709876402133E-2</v>
      </c>
    </row>
    <row r="98" spans="1:24" ht="14.25" customHeight="1">
      <c r="A98" s="111">
        <f t="shared" si="3"/>
        <v>45387</v>
      </c>
      <c r="B98" s="36">
        <v>139965</v>
      </c>
      <c r="C98" s="36">
        <v>35119</v>
      </c>
      <c r="D98" s="56">
        <f t="shared" si="0"/>
        <v>175084</v>
      </c>
      <c r="E98" s="123"/>
      <c r="F98" s="240"/>
      <c r="G98" s="107" t="s">
        <v>36</v>
      </c>
      <c r="H98" s="111">
        <f t="shared" si="132"/>
        <v>45387</v>
      </c>
      <c r="I98" s="12">
        <f t="shared" ref="I98:J98" si="205">I97+1</f>
        <v>45021</v>
      </c>
      <c r="J98" s="12">
        <f t="shared" si="205"/>
        <v>43560</v>
      </c>
      <c r="K98" s="112">
        <f>+'Lalin per Hari 2019'!D98</f>
        <v>158763</v>
      </c>
      <c r="L98" s="9">
        <f>+'Lalin per Hari 2023'!D98</f>
        <v>164566</v>
      </c>
      <c r="M98" s="9">
        <v>179253</v>
      </c>
      <c r="N98" s="9">
        <f t="shared" si="1"/>
        <v>175084</v>
      </c>
      <c r="O98" s="9"/>
      <c r="P98" s="9">
        <v>173246</v>
      </c>
      <c r="Q98" s="272">
        <v>179253</v>
      </c>
      <c r="R98" s="110">
        <f t="shared" ref="R98:S98" si="206">IFERROR(M98/N98-1,0%)</f>
        <v>2.3811427657581596E-2</v>
      </c>
      <c r="S98" s="110">
        <f t="shared" si="206"/>
        <v>0</v>
      </c>
      <c r="T98" s="110">
        <f t="shared" si="2"/>
        <v>6.3913566593342575E-2</v>
      </c>
      <c r="U98" s="122">
        <f t="shared" si="196"/>
        <v>3.4673239208986129E-2</v>
      </c>
    </row>
    <row r="99" spans="1:24" ht="14.25" customHeight="1">
      <c r="A99" s="113">
        <f t="shared" si="3"/>
        <v>45388</v>
      </c>
      <c r="B99" s="40">
        <v>151757</v>
      </c>
      <c r="C99" s="40">
        <v>18903</v>
      </c>
      <c r="D99" s="78">
        <f t="shared" si="0"/>
        <v>170660</v>
      </c>
      <c r="E99" s="123"/>
      <c r="F99" s="240"/>
      <c r="G99" s="107" t="s">
        <v>38</v>
      </c>
      <c r="H99" s="113">
        <f t="shared" si="132"/>
        <v>45388</v>
      </c>
      <c r="I99" s="12">
        <f t="shared" ref="I99:J99" si="207">I98+1</f>
        <v>45022</v>
      </c>
      <c r="J99" s="16">
        <f t="shared" si="207"/>
        <v>43561</v>
      </c>
      <c r="K99" s="112">
        <f>+'Lalin per Hari 2019'!D99</f>
        <v>150145</v>
      </c>
      <c r="L99" s="9">
        <f>+'Lalin per Hari 2023'!D99</f>
        <v>175494</v>
      </c>
      <c r="M99" s="9">
        <v>156615</v>
      </c>
      <c r="N99" s="9">
        <f t="shared" si="1"/>
        <v>170660</v>
      </c>
      <c r="O99" s="9"/>
      <c r="P99" s="9">
        <v>170660</v>
      </c>
      <c r="Q99" s="272">
        <v>156615</v>
      </c>
      <c r="R99" s="110">
        <f t="shared" ref="R99:S99" si="208">IFERROR(M99/N99-1,0%)</f>
        <v>-8.2298136645962749E-2</v>
      </c>
      <c r="S99" s="110">
        <f t="shared" si="208"/>
        <v>0</v>
      </c>
      <c r="T99" s="110">
        <f t="shared" si="2"/>
        <v>-2.754510125702303E-2</v>
      </c>
      <c r="U99" s="122">
        <f t="shared" si="196"/>
        <v>-8.2298136645962749E-2</v>
      </c>
      <c r="W99">
        <v>1</v>
      </c>
    </row>
    <row r="100" spans="1:24" ht="14.25" customHeight="1">
      <c r="A100" s="113">
        <f t="shared" si="3"/>
        <v>45389</v>
      </c>
      <c r="B100" s="40">
        <v>156511</v>
      </c>
      <c r="C100" s="40">
        <v>1803</v>
      </c>
      <c r="D100" s="78">
        <f t="shared" si="0"/>
        <v>158314</v>
      </c>
      <c r="E100" s="123"/>
      <c r="F100" s="240"/>
      <c r="G100" s="107" t="s">
        <v>40</v>
      </c>
      <c r="H100" s="113">
        <f t="shared" si="132"/>
        <v>45389</v>
      </c>
      <c r="I100" s="16">
        <f t="shared" ref="I100:J100" si="209">I99+1</f>
        <v>45023</v>
      </c>
      <c r="J100" s="16">
        <f t="shared" si="209"/>
        <v>43562</v>
      </c>
      <c r="K100" s="112">
        <f>+'Lalin per Hari 2019'!D100</f>
        <v>138152</v>
      </c>
      <c r="L100" s="9">
        <f>+'Lalin per Hari 2023'!D100</f>
        <v>127453</v>
      </c>
      <c r="M100" s="9">
        <v>131700</v>
      </c>
      <c r="N100" s="9">
        <f t="shared" si="1"/>
        <v>158314</v>
      </c>
      <c r="O100" s="9"/>
      <c r="P100" s="9">
        <v>158315</v>
      </c>
      <c r="Q100" s="272">
        <v>131700</v>
      </c>
      <c r="R100" s="110">
        <f t="shared" ref="R100:S100" si="210">IFERROR(M100/N100-1,0%)</f>
        <v>-0.16810894803997123</v>
      </c>
      <c r="S100" s="110">
        <f t="shared" si="210"/>
        <v>0</v>
      </c>
      <c r="T100" s="110">
        <f t="shared" si="2"/>
        <v>0.24213631691682425</v>
      </c>
      <c r="U100" s="122">
        <f t="shared" si="196"/>
        <v>-0.16811420269715438</v>
      </c>
      <c r="W100">
        <v>1</v>
      </c>
    </row>
    <row r="101" spans="1:24" ht="14.25" customHeight="1">
      <c r="A101" s="116">
        <f t="shared" si="3"/>
        <v>45390</v>
      </c>
      <c r="B101" s="94">
        <v>122690</v>
      </c>
      <c r="C101" s="94">
        <v>1582</v>
      </c>
      <c r="D101" s="117">
        <f t="shared" si="0"/>
        <v>124272</v>
      </c>
      <c r="E101" s="123"/>
      <c r="F101" s="240"/>
      <c r="G101" s="107" t="s">
        <v>28</v>
      </c>
      <c r="H101" s="116">
        <f t="shared" si="132"/>
        <v>45390</v>
      </c>
      <c r="I101" s="16">
        <f t="shared" ref="I101:J101" si="211">I100+1</f>
        <v>45024</v>
      </c>
      <c r="J101" s="12">
        <f t="shared" si="211"/>
        <v>43563</v>
      </c>
      <c r="K101" s="112">
        <f>+'Lalin per Hari 2019'!D101</f>
        <v>153133</v>
      </c>
      <c r="L101" s="9">
        <f>+'Lalin per Hari 2023'!D101</f>
        <v>143867</v>
      </c>
      <c r="M101" s="9">
        <v>114592</v>
      </c>
      <c r="N101" s="9">
        <f t="shared" si="1"/>
        <v>124272</v>
      </c>
      <c r="O101" s="9"/>
      <c r="P101" s="9">
        <v>124272</v>
      </c>
      <c r="Q101" s="272">
        <v>114592</v>
      </c>
      <c r="R101" s="110">
        <f t="shared" ref="R101:S101" si="212">IFERROR(M101/N101-1,0%)</f>
        <v>-7.789365263293424E-2</v>
      </c>
      <c r="S101" s="110">
        <f t="shared" si="212"/>
        <v>0</v>
      </c>
      <c r="T101" s="110">
        <f t="shared" si="2"/>
        <v>-0.13620218674192131</v>
      </c>
      <c r="U101" s="122">
        <f t="shared" si="196"/>
        <v>-7.789365263293424E-2</v>
      </c>
      <c r="W101">
        <v>1</v>
      </c>
    </row>
    <row r="102" spans="1:24" ht="14.25" customHeight="1">
      <c r="A102" s="116">
        <f t="shared" si="3"/>
        <v>45391</v>
      </c>
      <c r="B102" s="94">
        <v>96744</v>
      </c>
      <c r="C102" s="94">
        <v>2235</v>
      </c>
      <c r="D102" s="117">
        <f t="shared" si="0"/>
        <v>98979</v>
      </c>
      <c r="E102" s="123"/>
      <c r="F102" s="239">
        <f>SUM(D102:D108)</f>
        <v>1004910</v>
      </c>
      <c r="G102" s="83" t="s">
        <v>30</v>
      </c>
      <c r="H102" s="116">
        <f t="shared" si="132"/>
        <v>45391</v>
      </c>
      <c r="I102" s="16">
        <f t="shared" ref="I102:J102" si="213">I101+1</f>
        <v>45025</v>
      </c>
      <c r="J102" s="12">
        <f t="shared" si="213"/>
        <v>43564</v>
      </c>
      <c r="K102" s="112">
        <f>+'Lalin per Hari 2019'!D102</f>
        <v>151238</v>
      </c>
      <c r="L102" s="9">
        <f>+'Lalin per Hari 2023'!D102</f>
        <v>133502</v>
      </c>
      <c r="M102" s="9">
        <v>82238</v>
      </c>
      <c r="N102" s="9">
        <f t="shared" si="1"/>
        <v>98979</v>
      </c>
      <c r="O102" s="9"/>
      <c r="P102" s="9">
        <v>98978</v>
      </c>
      <c r="Q102" s="272">
        <v>83794</v>
      </c>
      <c r="R102" s="110">
        <f t="shared" ref="R102:S102" si="214">IFERROR(M102/N102-1,0%)</f>
        <v>-0.16913688762262702</v>
      </c>
      <c r="S102" s="110">
        <f t="shared" si="214"/>
        <v>0</v>
      </c>
      <c r="T102" s="110">
        <f t="shared" si="2"/>
        <v>-0.25859537684828693</v>
      </c>
      <c r="U102" s="122">
        <f t="shared" si="196"/>
        <v>-0.16912849320050916</v>
      </c>
      <c r="W102">
        <v>1</v>
      </c>
    </row>
    <row r="103" spans="1:24" ht="14.25" customHeight="1">
      <c r="A103" s="113">
        <f t="shared" si="3"/>
        <v>45392</v>
      </c>
      <c r="B103" s="40">
        <v>127375</v>
      </c>
      <c r="C103" s="40">
        <v>5464</v>
      </c>
      <c r="D103" s="78">
        <f t="shared" si="0"/>
        <v>132839</v>
      </c>
      <c r="E103" s="123"/>
      <c r="F103" s="240"/>
      <c r="G103" s="107" t="s">
        <v>32</v>
      </c>
      <c r="H103" s="113">
        <f t="shared" si="132"/>
        <v>45392</v>
      </c>
      <c r="I103" s="12">
        <f t="shared" ref="I103:J103" si="215">I102+1</f>
        <v>45026</v>
      </c>
      <c r="J103" s="12">
        <f t="shared" si="215"/>
        <v>43565</v>
      </c>
      <c r="K103" s="112">
        <f>+'Lalin per Hari 2019'!D103</f>
        <v>158162</v>
      </c>
      <c r="L103" s="9">
        <f>+'Lalin per Hari 2023'!D103</f>
        <v>170409</v>
      </c>
      <c r="M103" s="9">
        <v>119366</v>
      </c>
      <c r="N103" s="9">
        <f t="shared" si="1"/>
        <v>132839</v>
      </c>
      <c r="O103" s="9"/>
      <c r="P103" s="9">
        <v>132838</v>
      </c>
      <c r="Q103" s="272">
        <v>119366</v>
      </c>
      <c r="R103" s="110">
        <f t="shared" ref="R103:S103" si="216">IFERROR(M103/N103-1,0%)</f>
        <v>-0.1014235277290555</v>
      </c>
      <c r="S103" s="110">
        <f t="shared" si="216"/>
        <v>0</v>
      </c>
      <c r="T103" s="110">
        <f t="shared" si="2"/>
        <v>-0.22046957613741058</v>
      </c>
      <c r="U103" s="122">
        <f t="shared" si="196"/>
        <v>-0.1014167632755687</v>
      </c>
      <c r="W103">
        <v>1</v>
      </c>
    </row>
    <row r="104" spans="1:24" ht="14.25" customHeight="1">
      <c r="A104" s="113">
        <f t="shared" si="3"/>
        <v>45393</v>
      </c>
      <c r="B104" s="40">
        <v>130655</v>
      </c>
      <c r="C104" s="40">
        <v>13159</v>
      </c>
      <c r="D104" s="78">
        <f t="shared" si="0"/>
        <v>143814</v>
      </c>
      <c r="E104" s="123"/>
      <c r="F104" s="240"/>
      <c r="G104" s="107" t="s">
        <v>34</v>
      </c>
      <c r="H104" s="113">
        <f t="shared" si="132"/>
        <v>45393</v>
      </c>
      <c r="I104" s="12">
        <f t="shared" ref="I104:J104" si="217">I103+1</f>
        <v>45027</v>
      </c>
      <c r="J104" s="12">
        <f t="shared" si="217"/>
        <v>43566</v>
      </c>
      <c r="K104" s="112">
        <f>+'Lalin per Hari 2019'!D104</f>
        <v>156725</v>
      </c>
      <c r="L104" s="9">
        <f>+'Lalin per Hari 2023'!D104</f>
        <v>168065</v>
      </c>
      <c r="M104" s="9">
        <v>125984</v>
      </c>
      <c r="N104" s="9">
        <f t="shared" si="1"/>
        <v>143814</v>
      </c>
      <c r="O104" s="9"/>
      <c r="P104" s="9">
        <v>143815</v>
      </c>
      <c r="Q104" s="272">
        <v>133918</v>
      </c>
      <c r="R104" s="110">
        <f t="shared" ref="R104:S104" si="218">IFERROR(M104/N104-1,0%)</f>
        <v>-0.12397958474140214</v>
      </c>
      <c r="S104" s="110">
        <f t="shared" si="218"/>
        <v>0</v>
      </c>
      <c r="T104" s="110">
        <f t="shared" si="2"/>
        <v>-0.14429536191354531</v>
      </c>
      <c r="U104" s="122">
        <f t="shared" si="196"/>
        <v>-0.1239856760421375</v>
      </c>
      <c r="W104">
        <v>1</v>
      </c>
      <c r="X104" s="9"/>
    </row>
    <row r="105" spans="1:24" ht="14.25" customHeight="1">
      <c r="A105" s="116">
        <f t="shared" si="3"/>
        <v>45394</v>
      </c>
      <c r="B105" s="94">
        <v>135434</v>
      </c>
      <c r="C105" s="94">
        <v>21225</v>
      </c>
      <c r="D105" s="117">
        <f t="shared" si="0"/>
        <v>156659</v>
      </c>
      <c r="E105" s="123"/>
      <c r="F105" s="240"/>
      <c r="G105" s="107" t="s">
        <v>36</v>
      </c>
      <c r="H105" s="116">
        <f t="shared" si="132"/>
        <v>45394</v>
      </c>
      <c r="I105" s="12">
        <f t="shared" ref="I105:J105" si="219">I104+1</f>
        <v>45028</v>
      </c>
      <c r="J105" s="12">
        <f t="shared" si="219"/>
        <v>43567</v>
      </c>
      <c r="K105" s="112">
        <f>+'Lalin per Hari 2019'!D105</f>
        <v>159142</v>
      </c>
      <c r="L105" s="9">
        <f>+'Lalin per Hari 2023'!D105</f>
        <v>171167</v>
      </c>
      <c r="N105" s="9">
        <f t="shared" si="1"/>
        <v>156659</v>
      </c>
      <c r="O105" s="9"/>
      <c r="P105" s="9">
        <v>156659</v>
      </c>
      <c r="Q105" s="272">
        <v>126049</v>
      </c>
      <c r="S105" s="110">
        <f t="shared" ref="S105:S368" si="220">IFERROR(N105/O105-1,0%)</f>
        <v>0</v>
      </c>
      <c r="T105" s="110">
        <f t="shared" si="2"/>
        <v>-8.4759328608902451E-2</v>
      </c>
      <c r="W105">
        <v>1</v>
      </c>
      <c r="X105" s="51"/>
    </row>
    <row r="106" spans="1:24" ht="14.25" customHeight="1">
      <c r="A106" s="113">
        <f t="shared" si="3"/>
        <v>45395</v>
      </c>
      <c r="B106" s="40">
        <v>134477</v>
      </c>
      <c r="C106" s="40">
        <v>23648</v>
      </c>
      <c r="D106" s="78">
        <f t="shared" si="0"/>
        <v>158125</v>
      </c>
      <c r="E106" s="123"/>
      <c r="F106" s="240"/>
      <c r="G106" s="107" t="s">
        <v>38</v>
      </c>
      <c r="H106" s="113">
        <f t="shared" si="132"/>
        <v>45395</v>
      </c>
      <c r="I106" s="12">
        <f t="shared" ref="I106:J106" si="221">I105+1</f>
        <v>45029</v>
      </c>
      <c r="J106" s="16">
        <f t="shared" si="221"/>
        <v>43568</v>
      </c>
      <c r="K106" s="112">
        <f>+'Lalin per Hari 2019'!D106</f>
        <v>145720</v>
      </c>
      <c r="L106" s="9">
        <f>+'Lalin per Hari 2023'!D106</f>
        <v>174136</v>
      </c>
      <c r="N106" s="9">
        <f t="shared" si="1"/>
        <v>158125</v>
      </c>
      <c r="O106" s="9"/>
      <c r="P106" s="9">
        <v>158125</v>
      </c>
      <c r="Q106" s="272">
        <v>150477</v>
      </c>
      <c r="S106" s="110">
        <f t="shared" si="220"/>
        <v>0</v>
      </c>
      <c r="T106" s="110">
        <f t="shared" si="2"/>
        <v>-9.194537602793218E-2</v>
      </c>
      <c r="W106">
        <v>1</v>
      </c>
    </row>
    <row r="107" spans="1:24" ht="14.25" customHeight="1">
      <c r="A107" s="113">
        <f t="shared" si="3"/>
        <v>45396</v>
      </c>
      <c r="B107" s="40">
        <v>139451</v>
      </c>
      <c r="C107" s="40">
        <v>17370</v>
      </c>
      <c r="D107" s="78">
        <f t="shared" si="0"/>
        <v>156821</v>
      </c>
      <c r="E107" s="123"/>
      <c r="F107" s="240"/>
      <c r="G107" s="107" t="s">
        <v>40</v>
      </c>
      <c r="H107" s="113">
        <f t="shared" si="132"/>
        <v>45396</v>
      </c>
      <c r="I107" s="12">
        <f t="shared" ref="I107:J107" si="222">I106+1</f>
        <v>45030</v>
      </c>
      <c r="J107" s="16">
        <f t="shared" si="222"/>
        <v>43569</v>
      </c>
      <c r="K107" s="112">
        <f>+'Lalin per Hari 2019'!D107</f>
        <v>132687</v>
      </c>
      <c r="L107" s="9">
        <f>+'Lalin per Hari 2023'!D107</f>
        <v>179275</v>
      </c>
      <c r="N107" s="9">
        <f t="shared" si="1"/>
        <v>156821</v>
      </c>
      <c r="O107" s="9"/>
      <c r="P107" s="9">
        <v>156820</v>
      </c>
      <c r="Q107" s="272">
        <v>157340</v>
      </c>
      <c r="S107" s="110">
        <f t="shared" si="220"/>
        <v>0</v>
      </c>
      <c r="T107" s="110">
        <f t="shared" si="2"/>
        <v>-0.12524891925812298</v>
      </c>
      <c r="W107">
        <v>1</v>
      </c>
    </row>
    <row r="108" spans="1:24" ht="14.25" customHeight="1">
      <c r="A108" s="116">
        <f t="shared" si="3"/>
        <v>45397</v>
      </c>
      <c r="B108" s="94">
        <v>140209</v>
      </c>
      <c r="C108" s="94">
        <v>17464</v>
      </c>
      <c r="D108" s="117">
        <f t="shared" si="0"/>
        <v>157673</v>
      </c>
      <c r="E108" s="123"/>
      <c r="F108" s="240"/>
      <c r="G108" s="107" t="s">
        <v>28</v>
      </c>
      <c r="H108" s="116">
        <f t="shared" si="132"/>
        <v>45397</v>
      </c>
      <c r="I108" s="16">
        <f t="shared" ref="I108:J108" si="223">I107+1</f>
        <v>45031</v>
      </c>
      <c r="J108" s="12">
        <f t="shared" si="223"/>
        <v>43570</v>
      </c>
      <c r="K108" s="112">
        <f>+'Lalin per Hari 2019'!D108</f>
        <v>151210</v>
      </c>
      <c r="L108" s="9">
        <f>+'Lalin per Hari 2023'!D108</f>
        <v>171159</v>
      </c>
      <c r="N108" s="80">
        <f t="shared" si="1"/>
        <v>157673</v>
      </c>
      <c r="O108" s="80"/>
      <c r="P108" s="9">
        <v>157674</v>
      </c>
      <c r="Q108" s="273">
        <v>157672</v>
      </c>
      <c r="S108" s="110">
        <f t="shared" si="220"/>
        <v>0</v>
      </c>
      <c r="T108" s="110">
        <f t="shared" si="2"/>
        <v>-7.8792234121489391E-2</v>
      </c>
      <c r="W108">
        <v>1</v>
      </c>
    </row>
    <row r="109" spans="1:24" ht="14.25" customHeight="1">
      <c r="A109" s="111">
        <f t="shared" si="3"/>
        <v>45398</v>
      </c>
      <c r="B109" s="36">
        <v>132346</v>
      </c>
      <c r="C109" s="36">
        <v>23012</v>
      </c>
      <c r="D109" s="56">
        <f t="shared" si="0"/>
        <v>155358</v>
      </c>
      <c r="E109" s="123"/>
      <c r="F109" s="239">
        <f>SUM(D109:D115)</f>
        <v>1165909</v>
      </c>
      <c r="G109" s="83" t="s">
        <v>30</v>
      </c>
      <c r="H109" s="111">
        <f t="shared" si="132"/>
        <v>45398</v>
      </c>
      <c r="I109" s="16">
        <f t="shared" ref="I109:J109" si="224">I108+1</f>
        <v>45032</v>
      </c>
      <c r="J109" s="12">
        <f t="shared" si="224"/>
        <v>43571</v>
      </c>
      <c r="K109" s="112">
        <f>+'Lalin per Hari 2019'!D109</f>
        <v>152154</v>
      </c>
      <c r="L109" s="9">
        <f>+'Lalin per Hari 2023'!D109</f>
        <v>147198</v>
      </c>
      <c r="N109" s="80">
        <f t="shared" si="1"/>
        <v>155358</v>
      </c>
      <c r="O109" s="80"/>
      <c r="P109" s="9">
        <v>155358</v>
      </c>
      <c r="Q109" s="273">
        <v>158234</v>
      </c>
      <c r="S109" s="110">
        <f t="shared" si="220"/>
        <v>0</v>
      </c>
      <c r="T109" s="110">
        <f t="shared" si="2"/>
        <v>5.5435535808910474E-2</v>
      </c>
    </row>
    <row r="110" spans="1:24" ht="14.25" customHeight="1">
      <c r="A110" s="111">
        <f t="shared" si="3"/>
        <v>45399</v>
      </c>
      <c r="B110" s="36">
        <v>135149</v>
      </c>
      <c r="C110" s="36">
        <v>26097</v>
      </c>
      <c r="D110" s="56">
        <f t="shared" si="0"/>
        <v>161246</v>
      </c>
      <c r="E110" s="123"/>
      <c r="F110" s="240"/>
      <c r="G110" s="107" t="s">
        <v>32</v>
      </c>
      <c r="H110" s="111">
        <f t="shared" si="132"/>
        <v>45399</v>
      </c>
      <c r="I110" s="12">
        <f t="shared" ref="I110:J110" si="225">I109+1</f>
        <v>45033</v>
      </c>
      <c r="J110" s="26">
        <f t="shared" si="225"/>
        <v>43572</v>
      </c>
      <c r="K110" s="112">
        <f>+'Lalin per Hari 2019'!D110</f>
        <v>82961</v>
      </c>
      <c r="L110" s="9">
        <f>+'Lalin per Hari 2023'!D110</f>
        <v>169704</v>
      </c>
      <c r="N110" s="80">
        <f t="shared" si="1"/>
        <v>161246</v>
      </c>
      <c r="O110" s="80"/>
      <c r="P110" s="9">
        <v>161246</v>
      </c>
      <c r="Q110" s="273">
        <v>161244</v>
      </c>
      <c r="S110" s="110">
        <f t="shared" si="220"/>
        <v>0</v>
      </c>
      <c r="T110" s="110">
        <f t="shared" si="2"/>
        <v>-4.9839720925847319E-2</v>
      </c>
    </row>
    <row r="111" spans="1:24" ht="14.25" customHeight="1">
      <c r="A111" s="111">
        <f t="shared" si="3"/>
        <v>45400</v>
      </c>
      <c r="B111" s="36">
        <v>140467</v>
      </c>
      <c r="C111" s="36">
        <v>24424</v>
      </c>
      <c r="D111" s="56">
        <f t="shared" si="0"/>
        <v>164891</v>
      </c>
      <c r="E111" s="123"/>
      <c r="F111" s="240"/>
      <c r="G111" s="107" t="s">
        <v>34</v>
      </c>
      <c r="H111" s="111">
        <f t="shared" si="132"/>
        <v>45400</v>
      </c>
      <c r="I111" s="12">
        <f t="shared" ref="I111:J111" si="226">I110+1</f>
        <v>45034</v>
      </c>
      <c r="J111" s="12">
        <f t="shared" si="226"/>
        <v>43573</v>
      </c>
      <c r="K111" s="112">
        <f>+'Lalin per Hari 2019'!D111</f>
        <v>141168</v>
      </c>
      <c r="L111" s="9">
        <f>+'Lalin per Hari 2023'!D111</f>
        <v>174987</v>
      </c>
      <c r="N111" s="80">
        <f t="shared" si="1"/>
        <v>164891</v>
      </c>
      <c r="O111" s="80"/>
      <c r="P111" s="9">
        <v>164891</v>
      </c>
      <c r="Q111" s="273">
        <v>164890</v>
      </c>
      <c r="S111" s="110">
        <f t="shared" si="220"/>
        <v>0</v>
      </c>
      <c r="T111" s="110">
        <f t="shared" si="2"/>
        <v>-5.7695714538794296E-2</v>
      </c>
    </row>
    <row r="112" spans="1:24" ht="14.25" customHeight="1">
      <c r="A112" s="111">
        <f t="shared" si="3"/>
        <v>45401</v>
      </c>
      <c r="B112" s="36">
        <v>143379</v>
      </c>
      <c r="C112" s="36">
        <v>27686</v>
      </c>
      <c r="D112" s="56">
        <f t="shared" si="0"/>
        <v>171065</v>
      </c>
      <c r="E112" s="123"/>
      <c r="F112" s="240"/>
      <c r="G112" s="107" t="s">
        <v>36</v>
      </c>
      <c r="H112" s="111">
        <f t="shared" si="132"/>
        <v>45401</v>
      </c>
      <c r="I112" s="16">
        <f t="shared" ref="I112:J112" si="227">I111+1</f>
        <v>45035</v>
      </c>
      <c r="J112" s="26">
        <f t="shared" si="227"/>
        <v>43574</v>
      </c>
      <c r="K112" s="112">
        <f>+'Lalin per Hari 2019'!D112</f>
        <v>115243</v>
      </c>
      <c r="L112" s="9">
        <f>+'Lalin per Hari 2023'!D112</f>
        <v>164369</v>
      </c>
      <c r="N112" s="80">
        <f t="shared" si="1"/>
        <v>171065</v>
      </c>
      <c r="O112" s="80"/>
      <c r="P112" s="9">
        <v>171065</v>
      </c>
      <c r="Q112" s="273">
        <v>171063</v>
      </c>
      <c r="S112" s="110">
        <f t="shared" si="220"/>
        <v>0</v>
      </c>
      <c r="T112" s="110">
        <f t="shared" si="2"/>
        <v>4.0737608673168335E-2</v>
      </c>
    </row>
    <row r="113" spans="1:24" ht="14.25" customHeight="1">
      <c r="A113" s="113">
        <f t="shared" si="3"/>
        <v>45402</v>
      </c>
      <c r="B113" s="40">
        <v>143623</v>
      </c>
      <c r="C113" s="40">
        <v>28834</v>
      </c>
      <c r="D113" s="78">
        <f t="shared" si="0"/>
        <v>172457</v>
      </c>
      <c r="F113" s="240"/>
      <c r="G113" s="107" t="s">
        <v>38</v>
      </c>
      <c r="H113" s="113">
        <f t="shared" si="132"/>
        <v>45402</v>
      </c>
      <c r="I113" s="16">
        <f t="shared" ref="I113:J113" si="228">I112+1</f>
        <v>45036</v>
      </c>
      <c r="J113" s="16">
        <f t="shared" si="228"/>
        <v>43575</v>
      </c>
      <c r="K113" s="112">
        <f>+'Lalin per Hari 2019'!D113</f>
        <v>136471</v>
      </c>
      <c r="L113" s="9">
        <f>+'Lalin per Hari 2023'!D113</f>
        <v>123549</v>
      </c>
      <c r="N113" s="9">
        <f t="shared" si="1"/>
        <v>172457</v>
      </c>
      <c r="O113" s="9"/>
      <c r="P113" s="9">
        <v>172457</v>
      </c>
      <c r="Q113" s="273">
        <v>172457</v>
      </c>
      <c r="S113" s="110">
        <f t="shared" si="220"/>
        <v>0</v>
      </c>
      <c r="T113" s="110">
        <f t="shared" si="2"/>
        <v>0.39585913281370155</v>
      </c>
      <c r="W113">
        <v>1</v>
      </c>
    </row>
    <row r="114" spans="1:24" ht="14.25" customHeight="1">
      <c r="A114" s="113">
        <f t="shared" si="3"/>
        <v>45403</v>
      </c>
      <c r="B114" s="40">
        <v>142602</v>
      </c>
      <c r="C114" s="40">
        <v>28629</v>
      </c>
      <c r="D114" s="78">
        <f t="shared" si="0"/>
        <v>171231</v>
      </c>
      <c r="F114" s="240"/>
      <c r="G114" s="107" t="s">
        <v>40</v>
      </c>
      <c r="H114" s="113">
        <f t="shared" si="132"/>
        <v>45403</v>
      </c>
      <c r="I114" s="16">
        <f t="shared" ref="I114:J114" si="229">I113+1</f>
        <v>45037</v>
      </c>
      <c r="J114" s="16">
        <f t="shared" si="229"/>
        <v>43576</v>
      </c>
      <c r="K114" s="112">
        <f>+'Lalin per Hari 2019'!D114</f>
        <v>135840</v>
      </c>
      <c r="L114" s="9">
        <f>+'Lalin per Hari 2023'!D114</f>
        <v>79186</v>
      </c>
      <c r="N114" s="9">
        <f t="shared" si="1"/>
        <v>171231</v>
      </c>
      <c r="O114" s="9"/>
      <c r="P114" s="9">
        <v>171231</v>
      </c>
      <c r="Q114" s="273">
        <v>168557</v>
      </c>
      <c r="S114" s="110">
        <f t="shared" si="220"/>
        <v>0</v>
      </c>
      <c r="T114" s="110">
        <f t="shared" si="2"/>
        <v>1.1623898163816837</v>
      </c>
      <c r="W114">
        <v>1</v>
      </c>
    </row>
    <row r="115" spans="1:24" ht="14.25" customHeight="1">
      <c r="A115" s="111">
        <f t="shared" si="3"/>
        <v>45404</v>
      </c>
      <c r="B115" s="36">
        <v>121369</v>
      </c>
      <c r="C115" s="36">
        <v>48292</v>
      </c>
      <c r="D115" s="56">
        <f t="shared" si="0"/>
        <v>169661</v>
      </c>
      <c r="F115" s="240"/>
      <c r="G115" s="107" t="s">
        <v>28</v>
      </c>
      <c r="H115" s="111">
        <f t="shared" si="132"/>
        <v>45404</v>
      </c>
      <c r="I115" s="16">
        <f t="shared" ref="I115:J115" si="230">I114+1</f>
        <v>45038</v>
      </c>
      <c r="J115" s="12">
        <f t="shared" si="230"/>
        <v>43577</v>
      </c>
      <c r="K115" s="112">
        <f>+'Lalin per Hari 2019'!D115</f>
        <v>156459</v>
      </c>
      <c r="L115" s="9">
        <f>+'Lalin per Hari 2023'!D115</f>
        <v>124143</v>
      </c>
      <c r="N115" s="9">
        <f t="shared" si="1"/>
        <v>169661</v>
      </c>
      <c r="O115" s="9"/>
      <c r="P115" s="9"/>
      <c r="Q115" s="273">
        <v>159258</v>
      </c>
      <c r="S115" s="110">
        <f t="shared" si="220"/>
        <v>0</v>
      </c>
      <c r="T115" s="110">
        <f t="shared" si="2"/>
        <v>0.36665780591736952</v>
      </c>
    </row>
    <row r="116" spans="1:24" ht="14.25" customHeight="1">
      <c r="A116" s="111">
        <f t="shared" si="3"/>
        <v>45405</v>
      </c>
      <c r="B116" s="36">
        <v>120856</v>
      </c>
      <c r="C116" s="36">
        <v>48195</v>
      </c>
      <c r="D116" s="56">
        <f t="shared" si="0"/>
        <v>169051</v>
      </c>
      <c r="F116" s="239">
        <f>SUM(D116:D122)</f>
        <v>1133252.52</v>
      </c>
      <c r="G116" s="83" t="s">
        <v>30</v>
      </c>
      <c r="H116" s="111">
        <f t="shared" si="132"/>
        <v>45405</v>
      </c>
      <c r="I116" s="16">
        <f t="shared" ref="I116:J116" si="231">I115+1</f>
        <v>45039</v>
      </c>
      <c r="J116" s="12">
        <f t="shared" si="231"/>
        <v>43578</v>
      </c>
      <c r="K116" s="112">
        <f>+'Lalin per Hari 2019'!D116</f>
        <v>156010</v>
      </c>
      <c r="L116" s="9">
        <f>+'Lalin per Hari 2023'!D116</f>
        <v>142971</v>
      </c>
      <c r="N116" s="9">
        <f t="shared" si="1"/>
        <v>169051</v>
      </c>
      <c r="O116" s="9"/>
      <c r="P116" s="9"/>
      <c r="Q116" s="273">
        <v>159951</v>
      </c>
      <c r="S116" s="110">
        <f t="shared" si="220"/>
        <v>0</v>
      </c>
      <c r="T116" s="110">
        <f t="shared" si="2"/>
        <v>0.18241461555140548</v>
      </c>
    </row>
    <row r="117" spans="1:24" ht="14.25" customHeight="1">
      <c r="A117" s="111">
        <f t="shared" si="3"/>
        <v>45406</v>
      </c>
      <c r="B117" s="36">
        <v>134016</v>
      </c>
      <c r="C117" s="36">
        <v>26905</v>
      </c>
      <c r="D117" s="56">
        <f t="shared" si="0"/>
        <v>160921</v>
      </c>
      <c r="F117" s="240"/>
      <c r="G117" s="107" t="s">
        <v>32</v>
      </c>
      <c r="H117" s="111">
        <f t="shared" si="132"/>
        <v>45406</v>
      </c>
      <c r="I117" s="16">
        <f t="shared" ref="I117:J117" si="232">I116+1</f>
        <v>45040</v>
      </c>
      <c r="J117" s="12">
        <f t="shared" si="232"/>
        <v>43579</v>
      </c>
      <c r="K117" s="112">
        <f>+'Lalin per Hari 2019'!D117</f>
        <v>157326</v>
      </c>
      <c r="L117" s="9">
        <f>+'Lalin per Hari 2023'!D117</f>
        <v>145055</v>
      </c>
      <c r="N117" s="9">
        <f t="shared" si="1"/>
        <v>160921</v>
      </c>
      <c r="O117" s="9"/>
      <c r="P117" s="9"/>
      <c r="Q117" s="273">
        <v>161321</v>
      </c>
      <c r="S117" s="110">
        <f t="shared" si="220"/>
        <v>0</v>
      </c>
      <c r="T117" s="110">
        <f t="shared" si="2"/>
        <v>0.1093792009927268</v>
      </c>
    </row>
    <row r="118" spans="1:24" ht="14.25" customHeight="1">
      <c r="A118" s="111">
        <f t="shared" si="3"/>
        <v>45407</v>
      </c>
      <c r="B118" s="36">
        <v>115989</v>
      </c>
      <c r="C118" s="36">
        <v>49022</v>
      </c>
      <c r="D118" s="56">
        <f t="shared" si="0"/>
        <v>165011</v>
      </c>
      <c r="F118" s="240"/>
      <c r="G118" s="107" t="s">
        <v>34</v>
      </c>
      <c r="H118" s="111">
        <f t="shared" si="132"/>
        <v>45407</v>
      </c>
      <c r="I118" s="16">
        <f t="shared" ref="I118:J118" si="233">I117+1</f>
        <v>45041</v>
      </c>
      <c r="J118" s="12">
        <f t="shared" si="233"/>
        <v>43580</v>
      </c>
      <c r="K118" s="112">
        <f>+'Lalin per Hari 2019'!D118</f>
        <v>163799</v>
      </c>
      <c r="L118" s="9">
        <f>+'Lalin per Hari 2023'!D118</f>
        <v>146412</v>
      </c>
      <c r="N118" s="9">
        <f t="shared" si="1"/>
        <v>165011</v>
      </c>
      <c r="O118" s="9"/>
      <c r="P118" s="9"/>
      <c r="Q118" s="273">
        <v>163011</v>
      </c>
      <c r="S118" s="110">
        <f t="shared" si="220"/>
        <v>0</v>
      </c>
      <c r="T118" s="110">
        <f t="shared" si="2"/>
        <v>0.12703193727290119</v>
      </c>
    </row>
    <row r="119" spans="1:24" ht="14.25" customHeight="1">
      <c r="A119" s="111">
        <f t="shared" si="3"/>
        <v>45408</v>
      </c>
      <c r="B119" s="36">
        <v>119538</v>
      </c>
      <c r="C119" s="36">
        <v>47022</v>
      </c>
      <c r="D119" s="56">
        <f t="shared" si="0"/>
        <v>166560</v>
      </c>
      <c r="F119" s="240"/>
      <c r="G119" s="107" t="s">
        <v>36</v>
      </c>
      <c r="H119" s="111">
        <f t="shared" si="132"/>
        <v>45408</v>
      </c>
      <c r="I119" s="12">
        <f t="shared" ref="I119:J119" si="234">I118+1</f>
        <v>45042</v>
      </c>
      <c r="J119" s="12">
        <f t="shared" si="234"/>
        <v>43581</v>
      </c>
      <c r="K119" s="112">
        <f>+'Lalin per Hari 2019'!D119</f>
        <v>162120</v>
      </c>
      <c r="L119" s="9">
        <f>+'Lalin per Hari 2023'!D119</f>
        <v>142564</v>
      </c>
      <c r="N119" s="9">
        <f t="shared" si="1"/>
        <v>166560</v>
      </c>
      <c r="O119" s="9"/>
      <c r="P119" s="9"/>
      <c r="Q119" s="273">
        <v>165560</v>
      </c>
      <c r="S119" s="110">
        <f t="shared" si="220"/>
        <v>0</v>
      </c>
      <c r="T119" s="110">
        <f t="shared" si="2"/>
        <v>0.16831738727869583</v>
      </c>
    </row>
    <row r="120" spans="1:24" ht="14.25" customHeight="1">
      <c r="A120" s="113">
        <f t="shared" si="3"/>
        <v>45409</v>
      </c>
      <c r="B120" s="40">
        <v>122235.01385496625</v>
      </c>
      <c r="C120" s="40">
        <v>35438.506145033774</v>
      </c>
      <c r="D120" s="78">
        <f t="shared" si="0"/>
        <v>157673.52000000002</v>
      </c>
      <c r="F120" s="240"/>
      <c r="G120" s="107" t="s">
        <v>38</v>
      </c>
      <c r="H120" s="113">
        <f t="shared" si="132"/>
        <v>45409</v>
      </c>
      <c r="I120" s="12">
        <f t="shared" ref="I120:J120" si="235">I119+1</f>
        <v>45043</v>
      </c>
      <c r="J120" s="16">
        <f t="shared" si="235"/>
        <v>43582</v>
      </c>
      <c r="K120" s="112">
        <f>+'Lalin per Hari 2019'!D120</f>
        <v>158997</v>
      </c>
      <c r="L120" s="9">
        <f>+'Lalin per Hari 2023'!D120</f>
        <v>145994</v>
      </c>
      <c r="N120" s="120">
        <f t="shared" si="1"/>
        <v>157673.52000000002</v>
      </c>
      <c r="O120" s="9"/>
      <c r="P120" s="9"/>
      <c r="Q120" s="273">
        <v>153673.51999999999</v>
      </c>
      <c r="S120" s="110">
        <f t="shared" si="220"/>
        <v>0</v>
      </c>
      <c r="T120" s="110">
        <f t="shared" si="2"/>
        <v>8.0000000000000071E-2</v>
      </c>
      <c r="W120">
        <v>1</v>
      </c>
    </row>
    <row r="121" spans="1:24" ht="14.25" customHeight="1">
      <c r="A121" s="113">
        <f t="shared" si="3"/>
        <v>45410</v>
      </c>
      <c r="B121" s="40">
        <v>112825</v>
      </c>
      <c r="C121" s="40">
        <v>40314</v>
      </c>
      <c r="D121" s="78">
        <f t="shared" si="0"/>
        <v>153139</v>
      </c>
      <c r="F121" s="240"/>
      <c r="G121" s="107" t="s">
        <v>40</v>
      </c>
      <c r="H121" s="113">
        <f t="shared" si="132"/>
        <v>45410</v>
      </c>
      <c r="I121" s="12">
        <f t="shared" ref="I121:J121" si="236">I120+1</f>
        <v>45044</v>
      </c>
      <c r="J121" s="16">
        <f t="shared" si="236"/>
        <v>43583</v>
      </c>
      <c r="K121" s="112">
        <f>+'Lalin per Hari 2019'!D121</f>
        <v>150980</v>
      </c>
      <c r="L121" s="9">
        <f>+'Lalin per Hari 2023'!D121</f>
        <v>147960</v>
      </c>
      <c r="N121" s="120">
        <f t="shared" si="1"/>
        <v>153139</v>
      </c>
      <c r="O121" s="9"/>
      <c r="P121" s="9"/>
      <c r="Q121" s="273">
        <v>141176</v>
      </c>
      <c r="S121" s="110">
        <f t="shared" si="220"/>
        <v>0</v>
      </c>
      <c r="T121" s="110">
        <f t="shared" si="2"/>
        <v>3.5002703433360427E-2</v>
      </c>
      <c r="W121">
        <v>1</v>
      </c>
    </row>
    <row r="122" spans="1:24" ht="14.25" customHeight="1">
      <c r="A122" s="97">
        <f t="shared" si="3"/>
        <v>45411</v>
      </c>
      <c r="B122" s="36">
        <v>112686</v>
      </c>
      <c r="C122" s="36">
        <v>48211</v>
      </c>
      <c r="D122" s="56">
        <f t="shared" si="0"/>
        <v>160897</v>
      </c>
      <c r="F122" s="240"/>
      <c r="G122" s="107" t="s">
        <v>28</v>
      </c>
      <c r="H122" s="97">
        <f t="shared" si="132"/>
        <v>45411</v>
      </c>
      <c r="I122" s="16">
        <f t="shared" ref="I122:J122" si="237">I121+1</f>
        <v>45045</v>
      </c>
      <c r="J122" s="12">
        <f t="shared" si="237"/>
        <v>43584</v>
      </c>
      <c r="K122" s="112">
        <f>+'Lalin per Hari 2019'!D122</f>
        <v>160938</v>
      </c>
      <c r="L122" s="9">
        <f>+'Lalin per Hari 2023'!D122</f>
        <v>169733</v>
      </c>
      <c r="N122" s="9">
        <f t="shared" si="1"/>
        <v>160897</v>
      </c>
      <c r="O122" s="9"/>
      <c r="P122" s="9"/>
      <c r="Q122" s="273">
        <v>160897</v>
      </c>
      <c r="S122" s="110">
        <f t="shared" si="220"/>
        <v>0</v>
      </c>
      <c r="T122" s="110">
        <f t="shared" si="2"/>
        <v>-5.2058232635963542E-2</v>
      </c>
      <c r="X122">
        <f>+SUM(W92:W121)</f>
        <v>14</v>
      </c>
    </row>
    <row r="123" spans="1:24" ht="14.25" customHeight="1">
      <c r="A123" s="99">
        <f t="shared" si="3"/>
        <v>45412</v>
      </c>
      <c r="B123" s="36">
        <v>121231</v>
      </c>
      <c r="C123" s="36">
        <v>45600</v>
      </c>
      <c r="D123" s="56">
        <f t="shared" si="0"/>
        <v>166831</v>
      </c>
      <c r="E123" s="9">
        <f>SUM(D94:D123)</f>
        <v>4805099.5199999996</v>
      </c>
      <c r="F123" s="239">
        <f>SUM(D123:D129)</f>
        <v>1128970</v>
      </c>
      <c r="G123" s="83" t="s">
        <v>30</v>
      </c>
      <c r="H123" s="99">
        <f t="shared" si="132"/>
        <v>45412</v>
      </c>
      <c r="I123" s="65">
        <f t="shared" ref="I123:J123" si="238">I122+1</f>
        <v>45046</v>
      </c>
      <c r="J123" s="20">
        <f t="shared" si="238"/>
        <v>43585</v>
      </c>
      <c r="K123" s="112">
        <f>+'Lalin per Hari 2019'!D123</f>
        <v>163449</v>
      </c>
      <c r="L123" s="9">
        <f>+'Lalin per Hari 2023'!D123</f>
        <v>173569</v>
      </c>
      <c r="N123" s="9">
        <f t="shared" si="1"/>
        <v>166831</v>
      </c>
      <c r="O123" s="9"/>
      <c r="P123" s="9"/>
      <c r="Q123" s="273">
        <v>161640</v>
      </c>
      <c r="S123" s="110">
        <f t="shared" si="220"/>
        <v>0</v>
      </c>
      <c r="T123" s="110">
        <f t="shared" si="2"/>
        <v>-3.882029625105865E-2</v>
      </c>
    </row>
    <row r="124" spans="1:24" ht="14.25" customHeight="1">
      <c r="A124" s="100">
        <f t="shared" si="3"/>
        <v>45413</v>
      </c>
      <c r="B124" s="40">
        <v>114547</v>
      </c>
      <c r="C124" s="40">
        <v>25618</v>
      </c>
      <c r="D124" s="78">
        <f t="shared" si="0"/>
        <v>140165</v>
      </c>
      <c r="E124" t="s">
        <v>86</v>
      </c>
      <c r="F124" s="240"/>
      <c r="G124" s="107" t="s">
        <v>32</v>
      </c>
      <c r="H124" s="100">
        <f t="shared" si="132"/>
        <v>45413</v>
      </c>
      <c r="I124" s="57">
        <f t="shared" ref="I124:J124" si="239">I123+1</f>
        <v>45047</v>
      </c>
      <c r="J124" s="5">
        <f t="shared" si="239"/>
        <v>43586</v>
      </c>
      <c r="K124" s="112">
        <f>+'Lalin per Hari 2019'!D124</f>
        <v>141075</v>
      </c>
      <c r="L124" s="9">
        <f>+'Lalin per Hari 2023'!D124</f>
        <v>162919</v>
      </c>
      <c r="N124" s="124">
        <f t="shared" si="1"/>
        <v>140165</v>
      </c>
      <c r="O124" s="9"/>
      <c r="P124" s="9"/>
      <c r="Q124" s="9"/>
      <c r="S124" s="110">
        <f t="shared" si="220"/>
        <v>0</v>
      </c>
      <c r="T124" s="110">
        <f t="shared" si="2"/>
        <v>-0.13966449585376783</v>
      </c>
      <c r="W124">
        <v>1</v>
      </c>
    </row>
    <row r="125" spans="1:24" ht="14.25" customHeight="1">
      <c r="A125" s="97">
        <f t="shared" si="3"/>
        <v>45414</v>
      </c>
      <c r="B125" s="36">
        <v>114402</v>
      </c>
      <c r="C125" s="36">
        <v>50363</v>
      </c>
      <c r="D125" s="56">
        <f t="shared" si="0"/>
        <v>164765</v>
      </c>
      <c r="F125" s="240"/>
      <c r="G125" s="107" t="s">
        <v>34</v>
      </c>
      <c r="H125" s="97">
        <f t="shared" si="132"/>
        <v>45414</v>
      </c>
      <c r="I125" s="69">
        <f t="shared" ref="I125:J125" si="240">I124+1</f>
        <v>45048</v>
      </c>
      <c r="J125" s="12">
        <f t="shared" si="240"/>
        <v>43587</v>
      </c>
      <c r="K125" s="112">
        <f>+'Lalin per Hari 2019'!D125</f>
        <v>167683</v>
      </c>
      <c r="L125" s="9">
        <f>+'Lalin per Hari 2023'!D125</f>
        <v>162695</v>
      </c>
      <c r="N125" s="124">
        <f t="shared" si="1"/>
        <v>164765</v>
      </c>
      <c r="O125" s="9"/>
      <c r="P125" s="9"/>
      <c r="Q125" s="9"/>
      <c r="S125" s="110">
        <f t="shared" si="220"/>
        <v>0</v>
      </c>
      <c r="T125" s="110">
        <f t="shared" si="2"/>
        <v>1.272319370601438E-2</v>
      </c>
    </row>
    <row r="126" spans="1:24" ht="14.25" customHeight="1">
      <c r="A126" s="97">
        <f t="shared" si="3"/>
        <v>45415</v>
      </c>
      <c r="B126" s="36">
        <v>118674</v>
      </c>
      <c r="C126" s="36">
        <v>47908</v>
      </c>
      <c r="D126" s="56">
        <f t="shared" si="0"/>
        <v>166582</v>
      </c>
      <c r="F126" s="240"/>
      <c r="G126" s="107" t="s">
        <v>36</v>
      </c>
      <c r="H126" s="97">
        <f t="shared" si="132"/>
        <v>45415</v>
      </c>
      <c r="I126" s="55">
        <f t="shared" ref="I126:J126" si="241">I125+1</f>
        <v>45049</v>
      </c>
      <c r="J126" s="12">
        <f t="shared" si="241"/>
        <v>43588</v>
      </c>
      <c r="K126" s="112">
        <f>+'Lalin per Hari 2019'!D126</f>
        <v>171772</v>
      </c>
      <c r="L126" s="9">
        <f>+'Lalin per Hari 2023'!D126</f>
        <v>164645</v>
      </c>
      <c r="N126" s="124">
        <f t="shared" si="1"/>
        <v>166582</v>
      </c>
      <c r="O126" s="9"/>
      <c r="P126" s="9"/>
      <c r="Q126" s="9"/>
      <c r="S126" s="110">
        <f t="shared" si="220"/>
        <v>0</v>
      </c>
      <c r="T126" s="110">
        <f t="shared" si="2"/>
        <v>1.1764705882352899E-2</v>
      </c>
    </row>
    <row r="127" spans="1:24" ht="14.25" customHeight="1">
      <c r="A127" s="98">
        <f t="shared" si="3"/>
        <v>45416</v>
      </c>
      <c r="B127" s="40">
        <v>124735</v>
      </c>
      <c r="C127" s="40">
        <v>36613</v>
      </c>
      <c r="D127" s="78">
        <f t="shared" si="0"/>
        <v>161348</v>
      </c>
      <c r="F127" s="240"/>
      <c r="G127" s="107" t="s">
        <v>38</v>
      </c>
      <c r="H127" s="98">
        <f t="shared" si="132"/>
        <v>45416</v>
      </c>
      <c r="I127" s="55">
        <f t="shared" ref="I127:J127" si="242">I126+1</f>
        <v>45050</v>
      </c>
      <c r="J127" s="16">
        <f t="shared" si="242"/>
        <v>43589</v>
      </c>
      <c r="K127" s="112">
        <f>+'Lalin per Hari 2019'!D127</f>
        <v>166491</v>
      </c>
      <c r="L127" s="9">
        <f>+'Lalin per Hari 2023'!D127</f>
        <v>168504</v>
      </c>
      <c r="N127" s="125">
        <f t="shared" si="1"/>
        <v>161348</v>
      </c>
      <c r="O127" s="9"/>
      <c r="P127" s="9"/>
      <c r="Q127" s="9"/>
      <c r="S127" s="110">
        <f t="shared" si="220"/>
        <v>0</v>
      </c>
      <c r="T127" s="110">
        <f t="shared" si="2"/>
        <v>-4.2467834591463749E-2</v>
      </c>
      <c r="W127">
        <v>1</v>
      </c>
    </row>
    <row r="128" spans="1:24" ht="14.25" customHeight="1">
      <c r="A128" s="98">
        <f t="shared" si="3"/>
        <v>45417</v>
      </c>
      <c r="B128" s="40">
        <v>136967</v>
      </c>
      <c r="C128" s="40">
        <v>27054</v>
      </c>
      <c r="D128" s="78">
        <f t="shared" si="0"/>
        <v>164021</v>
      </c>
      <c r="F128" s="240"/>
      <c r="G128" s="107" t="s">
        <v>40</v>
      </c>
      <c r="H128" s="98">
        <f t="shared" si="132"/>
        <v>45417</v>
      </c>
      <c r="I128" s="55">
        <f t="shared" ref="I128:J128" si="243">I127+1</f>
        <v>45051</v>
      </c>
      <c r="J128" s="16">
        <f t="shared" si="243"/>
        <v>43590</v>
      </c>
      <c r="K128" s="112">
        <f>+'Lalin per Hari 2019'!D128</f>
        <v>123577</v>
      </c>
      <c r="L128" s="9">
        <f>+'Lalin per Hari 2023'!D128</f>
        <v>169183</v>
      </c>
      <c r="N128" s="125">
        <f t="shared" si="1"/>
        <v>164021</v>
      </c>
      <c r="O128" s="9"/>
      <c r="P128" s="9"/>
      <c r="Q128" s="9"/>
      <c r="S128" s="110">
        <f t="shared" si="220"/>
        <v>0</v>
      </c>
      <c r="T128" s="110">
        <f t="shared" si="2"/>
        <v>-3.0511339791823078E-2</v>
      </c>
      <c r="W128">
        <v>1</v>
      </c>
    </row>
    <row r="129" spans="1:23" ht="14.25" customHeight="1">
      <c r="A129" s="97">
        <f t="shared" si="3"/>
        <v>45418</v>
      </c>
      <c r="B129" s="36">
        <v>127157</v>
      </c>
      <c r="C129" s="36">
        <v>38101</v>
      </c>
      <c r="D129" s="56">
        <f t="shared" si="0"/>
        <v>165258</v>
      </c>
      <c r="F129" s="240"/>
      <c r="G129" s="107" t="s">
        <v>28</v>
      </c>
      <c r="H129" s="97">
        <f t="shared" si="132"/>
        <v>45418</v>
      </c>
      <c r="I129" s="65">
        <f t="shared" ref="I129:J129" si="244">I128+1</f>
        <v>45052</v>
      </c>
      <c r="J129" s="12">
        <f t="shared" si="244"/>
        <v>43591</v>
      </c>
      <c r="K129" s="112">
        <f>+'Lalin per Hari 2019'!D129</f>
        <v>131290</v>
      </c>
      <c r="L129" s="9">
        <f>+'Lalin per Hari 2023'!D129</f>
        <v>170212</v>
      </c>
      <c r="N129" s="9">
        <f t="shared" si="1"/>
        <v>165258</v>
      </c>
      <c r="O129" s="9"/>
      <c r="P129" s="9"/>
      <c r="Q129" s="9"/>
      <c r="S129" s="110">
        <f t="shared" si="220"/>
        <v>0</v>
      </c>
      <c r="T129" s="110">
        <f t="shared" si="2"/>
        <v>-2.9104880971964397E-2</v>
      </c>
    </row>
    <row r="130" spans="1:23" ht="14.25" customHeight="1">
      <c r="A130" s="97">
        <f t="shared" si="3"/>
        <v>45419</v>
      </c>
      <c r="B130" s="36">
        <v>135474</v>
      </c>
      <c r="C130" s="36">
        <v>40593</v>
      </c>
      <c r="D130" s="56">
        <f t="shared" si="0"/>
        <v>176067</v>
      </c>
      <c r="F130" s="239">
        <f>SUM(D130:D136)</f>
        <v>1111647</v>
      </c>
      <c r="G130" s="83" t="s">
        <v>30</v>
      </c>
      <c r="H130" s="97">
        <f t="shared" si="132"/>
        <v>45419</v>
      </c>
      <c r="I130" s="65">
        <f t="shared" ref="I130:J130" si="245">I129+1</f>
        <v>45053</v>
      </c>
      <c r="J130" s="12">
        <f t="shared" si="245"/>
        <v>43592</v>
      </c>
      <c r="K130" s="112">
        <f>+'Lalin per Hari 2019'!D130</f>
        <v>148541</v>
      </c>
      <c r="L130" s="9">
        <f>+'Lalin per Hari 2023'!D130</f>
        <v>159763</v>
      </c>
      <c r="N130" s="9">
        <f t="shared" si="1"/>
        <v>176067</v>
      </c>
      <c r="O130" s="9"/>
      <c r="P130" s="9"/>
      <c r="Q130" s="9"/>
      <c r="S130" s="110">
        <f t="shared" si="220"/>
        <v>0</v>
      </c>
      <c r="T130" s="110">
        <f t="shared" si="2"/>
        <v>0.10205116328561692</v>
      </c>
    </row>
    <row r="131" spans="1:23" ht="14.25" customHeight="1">
      <c r="A131" s="97">
        <f t="shared" si="3"/>
        <v>45420</v>
      </c>
      <c r="B131" s="36">
        <v>121231</v>
      </c>
      <c r="C131" s="36">
        <v>45600</v>
      </c>
      <c r="D131" s="56">
        <f t="shared" si="0"/>
        <v>166831</v>
      </c>
      <c r="F131" s="240"/>
      <c r="G131" s="107" t="s">
        <v>32</v>
      </c>
      <c r="H131" s="97">
        <f t="shared" si="132"/>
        <v>45420</v>
      </c>
      <c r="I131" s="55">
        <f t="shared" ref="I131:J131" si="246">I130+1</f>
        <v>45054</v>
      </c>
      <c r="J131" s="12">
        <f t="shared" si="246"/>
        <v>43593</v>
      </c>
      <c r="K131" s="112">
        <f>+'Lalin per Hari 2019'!D131</f>
        <v>149736</v>
      </c>
      <c r="L131" s="9">
        <f>+'Lalin per Hari 2023'!D131</f>
        <v>165655</v>
      </c>
      <c r="N131" s="9">
        <f t="shared" si="1"/>
        <v>166831</v>
      </c>
      <c r="O131" s="9"/>
      <c r="P131" s="9"/>
      <c r="Q131" s="9"/>
      <c r="S131" s="110">
        <f t="shared" si="220"/>
        <v>0</v>
      </c>
      <c r="T131" s="110">
        <f t="shared" si="2"/>
        <v>7.0990914853159559E-3</v>
      </c>
    </row>
    <row r="132" spans="1:23" ht="14.25" customHeight="1">
      <c r="A132" s="98">
        <f t="shared" si="3"/>
        <v>45421</v>
      </c>
      <c r="B132" s="40">
        <v>104397</v>
      </c>
      <c r="C132" s="40">
        <v>31573</v>
      </c>
      <c r="D132" s="78">
        <f t="shared" si="0"/>
        <v>135970</v>
      </c>
      <c r="E132" t="s">
        <v>87</v>
      </c>
      <c r="F132" s="240"/>
      <c r="G132" s="107" t="s">
        <v>34</v>
      </c>
      <c r="H132" s="98">
        <f t="shared" si="132"/>
        <v>45421</v>
      </c>
      <c r="I132" s="55">
        <f t="shared" ref="I132:J132" si="247">I131+1</f>
        <v>45055</v>
      </c>
      <c r="J132" s="12">
        <f t="shared" si="247"/>
        <v>43594</v>
      </c>
      <c r="K132" s="112">
        <f>+'Lalin per Hari 2019'!D132</f>
        <v>148845</v>
      </c>
      <c r="L132" s="9">
        <f>+'Lalin per Hari 2023'!D132</f>
        <v>160548</v>
      </c>
      <c r="N132" s="125">
        <f t="shared" si="1"/>
        <v>135970</v>
      </c>
      <c r="O132" s="9"/>
      <c r="P132" s="9"/>
      <c r="Q132" s="9"/>
      <c r="S132" s="110">
        <f t="shared" si="220"/>
        <v>0</v>
      </c>
      <c r="T132" s="110">
        <f t="shared" si="2"/>
        <v>-0.15308817300744948</v>
      </c>
      <c r="W132">
        <v>1</v>
      </c>
    </row>
    <row r="133" spans="1:23" ht="14.25" customHeight="1">
      <c r="A133" s="101">
        <f t="shared" si="3"/>
        <v>45422</v>
      </c>
      <c r="B133" s="94">
        <v>109203</v>
      </c>
      <c r="C133" s="94">
        <v>45711</v>
      </c>
      <c r="D133" s="117">
        <f t="shared" si="0"/>
        <v>154914</v>
      </c>
      <c r="F133" s="240"/>
      <c r="G133" s="107" t="s">
        <v>36</v>
      </c>
      <c r="H133" s="101">
        <f t="shared" si="132"/>
        <v>45422</v>
      </c>
      <c r="I133" s="55">
        <f t="shared" ref="I133:J133" si="248">I132+1</f>
        <v>45056</v>
      </c>
      <c r="J133" s="12">
        <f t="shared" si="248"/>
        <v>43595</v>
      </c>
      <c r="K133" s="112">
        <f>+'Lalin per Hari 2019'!D133</f>
        <v>151353</v>
      </c>
      <c r="L133" s="9">
        <f>+'Lalin per Hari 2023'!D133</f>
        <v>164385</v>
      </c>
      <c r="N133" s="125">
        <f t="shared" si="1"/>
        <v>154914</v>
      </c>
      <c r="O133" s="9"/>
      <c r="P133" s="9"/>
      <c r="Q133" s="9"/>
      <c r="S133" s="110">
        <f t="shared" si="220"/>
        <v>0</v>
      </c>
      <c r="T133" s="110">
        <f t="shared" si="2"/>
        <v>-5.7614745870973594E-2</v>
      </c>
      <c r="W133">
        <v>1</v>
      </c>
    </row>
    <row r="134" spans="1:23" ht="14.25" customHeight="1">
      <c r="A134" s="98">
        <f t="shared" si="3"/>
        <v>45423</v>
      </c>
      <c r="B134" s="40">
        <v>130063</v>
      </c>
      <c r="C134" s="40">
        <v>39335</v>
      </c>
      <c r="D134" s="78">
        <f t="shared" si="0"/>
        <v>169398</v>
      </c>
      <c r="F134" s="240"/>
      <c r="G134" s="107" t="s">
        <v>38</v>
      </c>
      <c r="H134" s="98">
        <f t="shared" si="132"/>
        <v>45423</v>
      </c>
      <c r="I134" s="55">
        <f t="shared" ref="I134:J134" si="249">I133+1</f>
        <v>45057</v>
      </c>
      <c r="J134" s="16">
        <f t="shared" si="249"/>
        <v>43596</v>
      </c>
      <c r="K134" s="112">
        <f>+'Lalin per Hari 2019'!D134</f>
        <v>133441</v>
      </c>
      <c r="L134" s="9">
        <f>+'Lalin per Hari 2023'!D134</f>
        <v>164689</v>
      </c>
      <c r="N134" s="125">
        <f t="shared" si="1"/>
        <v>169398</v>
      </c>
      <c r="O134" s="9"/>
      <c r="P134" s="9"/>
      <c r="Q134" s="9"/>
      <c r="S134" s="110">
        <f t="shared" si="220"/>
        <v>0</v>
      </c>
      <c r="T134" s="110">
        <f t="shared" si="2"/>
        <v>2.8593287954872482E-2</v>
      </c>
      <c r="W134">
        <v>1</v>
      </c>
    </row>
    <row r="135" spans="1:23" ht="14.25" customHeight="1">
      <c r="A135" s="98">
        <f t="shared" si="3"/>
        <v>45424</v>
      </c>
      <c r="B135" s="40">
        <v>123209</v>
      </c>
      <c r="C135" s="40">
        <v>24337</v>
      </c>
      <c r="D135" s="78">
        <f t="shared" si="0"/>
        <v>147546</v>
      </c>
      <c r="F135" s="240"/>
      <c r="G135" s="107" t="s">
        <v>40</v>
      </c>
      <c r="H135" s="98">
        <f t="shared" si="132"/>
        <v>45424</v>
      </c>
      <c r="I135" s="55">
        <f t="shared" ref="I135:J135" si="250">I134+1</f>
        <v>45058</v>
      </c>
      <c r="J135" s="16">
        <f t="shared" si="250"/>
        <v>43597</v>
      </c>
      <c r="K135" s="112">
        <f>+'Lalin per Hari 2019'!D135</f>
        <v>115309</v>
      </c>
      <c r="L135" s="9">
        <f>+'Lalin per Hari 2023'!D135</f>
        <v>167827</v>
      </c>
      <c r="N135" s="125">
        <f t="shared" si="1"/>
        <v>147546</v>
      </c>
      <c r="O135" s="9"/>
      <c r="P135" s="9"/>
      <c r="Q135" s="9"/>
      <c r="S135" s="110">
        <f t="shared" si="220"/>
        <v>0</v>
      </c>
      <c r="T135" s="110">
        <f t="shared" si="2"/>
        <v>-0.12084467934241805</v>
      </c>
      <c r="W135">
        <v>1</v>
      </c>
    </row>
    <row r="136" spans="1:23" ht="14.25" customHeight="1">
      <c r="A136" s="97">
        <f t="shared" si="3"/>
        <v>45425</v>
      </c>
      <c r="B136" s="36">
        <v>116498</v>
      </c>
      <c r="C136" s="36">
        <v>44423</v>
      </c>
      <c r="D136" s="56">
        <f t="shared" si="0"/>
        <v>160921</v>
      </c>
      <c r="F136" s="240"/>
      <c r="G136" s="107" t="s">
        <v>28</v>
      </c>
      <c r="H136" s="97">
        <f t="shared" si="132"/>
        <v>45425</v>
      </c>
      <c r="I136" s="65">
        <f t="shared" ref="I136:J136" si="251">I135+1</f>
        <v>45059</v>
      </c>
      <c r="J136" s="12">
        <f t="shared" si="251"/>
        <v>43598</v>
      </c>
      <c r="K136" s="112">
        <f>+'Lalin per Hari 2019'!D136</f>
        <v>153431</v>
      </c>
      <c r="L136" s="9">
        <f>+'Lalin per Hari 2023'!D136</f>
        <v>158367</v>
      </c>
      <c r="N136" s="126">
        <f t="shared" si="1"/>
        <v>160921</v>
      </c>
      <c r="O136" s="9"/>
      <c r="P136" s="9"/>
      <c r="Q136" s="9"/>
      <c r="S136" s="110">
        <f t="shared" si="220"/>
        <v>0</v>
      </c>
      <c r="T136" s="110">
        <f t="shared" si="2"/>
        <v>1.6127097185651085E-2</v>
      </c>
    </row>
    <row r="137" spans="1:23" ht="14.25" customHeight="1">
      <c r="A137" s="97">
        <f t="shared" si="3"/>
        <v>45426</v>
      </c>
      <c r="B137" s="36">
        <v>119361</v>
      </c>
      <c r="C137" s="36">
        <v>45650</v>
      </c>
      <c r="D137" s="56">
        <f t="shared" si="0"/>
        <v>165011</v>
      </c>
      <c r="F137" s="239">
        <f>SUM(D137:D143)</f>
        <v>1139971.3999999999</v>
      </c>
      <c r="G137" s="83" t="s">
        <v>30</v>
      </c>
      <c r="H137" s="97">
        <f t="shared" si="132"/>
        <v>45426</v>
      </c>
      <c r="I137" s="65">
        <f t="shared" ref="I137:J137" si="252">I136+1</f>
        <v>45060</v>
      </c>
      <c r="J137" s="12">
        <f t="shared" si="252"/>
        <v>43599</v>
      </c>
      <c r="K137" s="112">
        <f>+'Lalin per Hari 2019'!D137</f>
        <v>152986</v>
      </c>
      <c r="L137" s="9">
        <f>+'Lalin per Hari 2023'!D137</f>
        <v>150019</v>
      </c>
      <c r="N137" s="126">
        <f t="shared" si="1"/>
        <v>165011</v>
      </c>
      <c r="O137" s="9"/>
      <c r="P137" s="9"/>
      <c r="Q137" s="9"/>
      <c r="S137" s="110">
        <f t="shared" si="220"/>
        <v>0</v>
      </c>
      <c r="T137" s="110">
        <f t="shared" si="2"/>
        <v>9.9934008358941284E-2</v>
      </c>
    </row>
    <row r="138" spans="1:23" ht="14.25" customHeight="1">
      <c r="A138" s="97">
        <f t="shared" si="3"/>
        <v>45427</v>
      </c>
      <c r="B138" s="36">
        <v>119258</v>
      </c>
      <c r="C138" s="36">
        <v>50403</v>
      </c>
      <c r="D138" s="56">
        <f t="shared" si="0"/>
        <v>169661</v>
      </c>
      <c r="F138" s="240"/>
      <c r="G138" s="107" t="s">
        <v>32</v>
      </c>
      <c r="H138" s="97">
        <f t="shared" si="132"/>
        <v>45427</v>
      </c>
      <c r="I138" s="55">
        <f t="shared" ref="I138:J138" si="253">I137+1</f>
        <v>45061</v>
      </c>
      <c r="J138" s="12">
        <f t="shared" si="253"/>
        <v>43600</v>
      </c>
      <c r="K138" s="112">
        <f>+'Lalin per Hari 2019'!D138</f>
        <v>153127</v>
      </c>
      <c r="L138" s="9">
        <f>+'Lalin per Hari 2023'!D138</f>
        <v>163603</v>
      </c>
      <c r="N138" s="126">
        <f t="shared" si="1"/>
        <v>169661</v>
      </c>
      <c r="O138" s="9"/>
      <c r="P138" s="9"/>
      <c r="Q138" s="9"/>
      <c r="S138" s="110">
        <f t="shared" si="220"/>
        <v>0</v>
      </c>
      <c r="T138" s="110">
        <f t="shared" si="2"/>
        <v>3.7028660843627659E-2</v>
      </c>
    </row>
    <row r="139" spans="1:23" ht="14.25" customHeight="1">
      <c r="A139" s="97">
        <f t="shared" si="3"/>
        <v>45428</v>
      </c>
      <c r="B139" s="36">
        <v>120544</v>
      </c>
      <c r="C139" s="36">
        <v>48507</v>
      </c>
      <c r="D139" s="56">
        <f t="shared" si="0"/>
        <v>169051</v>
      </c>
      <c r="F139" s="240"/>
      <c r="G139" s="107" t="s">
        <v>34</v>
      </c>
      <c r="H139" s="97">
        <f t="shared" si="132"/>
        <v>45428</v>
      </c>
      <c r="I139" s="55">
        <f t="shared" ref="I139:J139" si="254">I138+1</f>
        <v>45062</v>
      </c>
      <c r="J139" s="12">
        <f t="shared" si="254"/>
        <v>43601</v>
      </c>
      <c r="K139" s="112">
        <f>+'Lalin per Hari 2019'!D139</f>
        <v>154939</v>
      </c>
      <c r="L139" s="9">
        <f>+'Lalin per Hari 2023'!D139</f>
        <v>160897</v>
      </c>
      <c r="N139" s="126">
        <f t="shared" si="1"/>
        <v>169051</v>
      </c>
      <c r="O139" s="9"/>
      <c r="P139" s="9"/>
      <c r="Q139" s="9"/>
      <c r="S139" s="110">
        <f t="shared" si="220"/>
        <v>0</v>
      </c>
      <c r="T139" s="110">
        <f t="shared" si="2"/>
        <v>5.0678384307973445E-2</v>
      </c>
    </row>
    <row r="140" spans="1:23" ht="14.25" customHeight="1">
      <c r="A140" s="97">
        <f t="shared" si="3"/>
        <v>45429</v>
      </c>
      <c r="B140" s="36">
        <v>123069</v>
      </c>
      <c r="C140" s="36">
        <v>46725</v>
      </c>
      <c r="D140" s="56">
        <f t="shared" si="0"/>
        <v>169794</v>
      </c>
      <c r="F140" s="240"/>
      <c r="G140" s="107" t="s">
        <v>36</v>
      </c>
      <c r="H140" s="97">
        <f t="shared" si="132"/>
        <v>45429</v>
      </c>
      <c r="I140" s="55">
        <f t="shared" ref="I140:J140" si="255">I139+1</f>
        <v>45063</v>
      </c>
      <c r="J140" s="12">
        <f t="shared" si="255"/>
        <v>43602</v>
      </c>
      <c r="K140" s="112">
        <f>+'Lalin per Hari 2019'!D140</f>
        <v>156980</v>
      </c>
      <c r="L140" s="9">
        <f>+'Lalin per Hari 2023'!D140</f>
        <v>166831</v>
      </c>
      <c r="N140" s="126">
        <f t="shared" si="1"/>
        <v>169794</v>
      </c>
      <c r="O140" s="9"/>
      <c r="P140" s="9"/>
      <c r="Q140" s="9"/>
      <c r="S140" s="110">
        <f t="shared" si="220"/>
        <v>0</v>
      </c>
      <c r="T140" s="110">
        <f t="shared" si="2"/>
        <v>1.776048815867548E-2</v>
      </c>
    </row>
    <row r="141" spans="1:23" ht="14.25" customHeight="1">
      <c r="A141" s="98">
        <f t="shared" si="3"/>
        <v>45430</v>
      </c>
      <c r="B141" s="40">
        <v>117729.51630576573</v>
      </c>
      <c r="C141" s="40">
        <v>34556.88369423429</v>
      </c>
      <c r="D141" s="78">
        <f t="shared" si="0"/>
        <v>152286.40000000002</v>
      </c>
      <c r="F141" s="240"/>
      <c r="G141" s="107" t="s">
        <v>38</v>
      </c>
      <c r="H141" s="98">
        <f t="shared" si="132"/>
        <v>45430</v>
      </c>
      <c r="I141" s="65">
        <f t="shared" ref="I141:J141" si="256">I140+1</f>
        <v>45064</v>
      </c>
      <c r="J141" s="16">
        <f t="shared" si="256"/>
        <v>43603</v>
      </c>
      <c r="K141" s="112">
        <f>+'Lalin per Hari 2019'!D141</f>
        <v>144266</v>
      </c>
      <c r="L141" s="9">
        <f>+'Lalin per Hari 2023'!D141</f>
        <v>135970</v>
      </c>
      <c r="N141" s="9">
        <f t="shared" si="1"/>
        <v>152286.40000000002</v>
      </c>
      <c r="O141" s="9"/>
      <c r="P141" s="9"/>
      <c r="Q141" s="9"/>
      <c r="S141" s="110">
        <f t="shared" si="220"/>
        <v>0</v>
      </c>
      <c r="T141" s="110">
        <f t="shared" si="2"/>
        <v>0.12000000000000011</v>
      </c>
      <c r="W141">
        <v>1</v>
      </c>
    </row>
    <row r="142" spans="1:23" ht="14.25" customHeight="1">
      <c r="A142" s="98">
        <f t="shared" si="3"/>
        <v>45431</v>
      </c>
      <c r="B142" s="40">
        <v>117864</v>
      </c>
      <c r="C142" s="40">
        <v>29744</v>
      </c>
      <c r="D142" s="78">
        <f t="shared" si="0"/>
        <v>147608</v>
      </c>
      <c r="F142" s="240"/>
      <c r="G142" s="107" t="s">
        <v>40</v>
      </c>
      <c r="H142" s="98">
        <f t="shared" si="132"/>
        <v>45431</v>
      </c>
      <c r="I142" s="55">
        <f t="shared" ref="I142:J142" si="257">I141+1</f>
        <v>45065</v>
      </c>
      <c r="J142" s="16">
        <f t="shared" si="257"/>
        <v>43604</v>
      </c>
      <c r="K142" s="112">
        <f>+'Lalin per Hari 2019'!D142</f>
        <v>123796</v>
      </c>
      <c r="L142" s="9">
        <f>+'Lalin per Hari 2023'!D142</f>
        <v>161181</v>
      </c>
      <c r="N142" s="9">
        <f t="shared" si="1"/>
        <v>147608</v>
      </c>
      <c r="O142" s="9"/>
      <c r="P142" s="9"/>
      <c r="Q142" s="9"/>
      <c r="S142" s="110">
        <f t="shared" si="220"/>
        <v>0</v>
      </c>
      <c r="T142" s="110">
        <f t="shared" si="2"/>
        <v>-8.4209677319286969E-2</v>
      </c>
      <c r="W142">
        <v>1</v>
      </c>
    </row>
    <row r="143" spans="1:23" ht="14.25" customHeight="1">
      <c r="A143" s="97">
        <f t="shared" si="3"/>
        <v>45432</v>
      </c>
      <c r="B143" s="36">
        <v>119538</v>
      </c>
      <c r="C143" s="36">
        <v>47022</v>
      </c>
      <c r="D143" s="56">
        <f t="shared" si="0"/>
        <v>166560</v>
      </c>
      <c r="F143" s="240"/>
      <c r="G143" s="107" t="s">
        <v>28</v>
      </c>
      <c r="H143" s="97">
        <f t="shared" si="132"/>
        <v>45432</v>
      </c>
      <c r="I143" s="65">
        <f t="shared" ref="I143:J143" si="258">I142+1</f>
        <v>45066</v>
      </c>
      <c r="J143" s="12">
        <f t="shared" si="258"/>
        <v>43605</v>
      </c>
      <c r="K143" s="112">
        <f>+'Lalin per Hari 2019'!D143</f>
        <v>157197</v>
      </c>
      <c r="L143" s="9">
        <f>+'Lalin per Hari 2023'!D143</f>
        <v>151473</v>
      </c>
      <c r="N143" s="125">
        <f t="shared" si="1"/>
        <v>166560</v>
      </c>
      <c r="O143" s="9"/>
      <c r="P143" s="9"/>
      <c r="Q143" s="9"/>
      <c r="S143" s="110">
        <f t="shared" si="220"/>
        <v>0</v>
      </c>
      <c r="T143" s="110">
        <f t="shared" si="2"/>
        <v>9.9601909251153753E-2</v>
      </c>
    </row>
    <row r="144" spans="1:23" ht="14.25" customHeight="1">
      <c r="A144" s="97">
        <f t="shared" si="3"/>
        <v>45433</v>
      </c>
      <c r="B144" s="36">
        <v>115989</v>
      </c>
      <c r="C144" s="36">
        <v>49022</v>
      </c>
      <c r="D144" s="56">
        <f t="shared" si="0"/>
        <v>165011</v>
      </c>
      <c r="F144" s="239">
        <f>SUM(D144:D150)</f>
        <v>1107532</v>
      </c>
      <c r="G144" s="83" t="s">
        <v>30</v>
      </c>
      <c r="H144" s="97">
        <f t="shared" si="132"/>
        <v>45433</v>
      </c>
      <c r="I144" s="65">
        <f t="shared" ref="I144:J144" si="259">I143+1</f>
        <v>45067</v>
      </c>
      <c r="J144" s="12">
        <f t="shared" si="259"/>
        <v>43606</v>
      </c>
      <c r="K144" s="112">
        <f>+'Lalin per Hari 2019'!D144</f>
        <v>155046</v>
      </c>
      <c r="L144" s="9">
        <f>+'Lalin per Hari 2023'!D144</f>
        <v>140320</v>
      </c>
      <c r="N144" s="9">
        <f t="shared" si="1"/>
        <v>165011</v>
      </c>
      <c r="O144" s="9"/>
      <c r="P144" s="9"/>
      <c r="Q144" s="9"/>
      <c r="S144" s="110">
        <f t="shared" si="220"/>
        <v>0</v>
      </c>
      <c r="T144" s="110">
        <f t="shared" si="2"/>
        <v>0.17596208665906499</v>
      </c>
    </row>
    <row r="145" spans="1:24" ht="14.25" customHeight="1">
      <c r="A145" s="97">
        <f t="shared" si="3"/>
        <v>45434</v>
      </c>
      <c r="B145" s="36">
        <v>126585</v>
      </c>
      <c r="C145" s="36">
        <v>46674</v>
      </c>
      <c r="D145" s="56">
        <f t="shared" si="0"/>
        <v>173259</v>
      </c>
      <c r="F145" s="240"/>
      <c r="G145" s="107" t="s">
        <v>32</v>
      </c>
      <c r="H145" s="97">
        <f t="shared" si="132"/>
        <v>45434</v>
      </c>
      <c r="I145" s="55">
        <f t="shared" ref="I145:J145" si="260">I144+1</f>
        <v>45068</v>
      </c>
      <c r="J145" s="12">
        <f t="shared" si="260"/>
        <v>43607</v>
      </c>
      <c r="K145" s="112">
        <f>+'Lalin per Hari 2019'!D145</f>
        <v>145145</v>
      </c>
      <c r="L145" s="9">
        <f>+'Lalin per Hari 2023'!D145</f>
        <v>160754</v>
      </c>
      <c r="N145" s="125">
        <f t="shared" si="1"/>
        <v>173259</v>
      </c>
      <c r="O145" s="9"/>
      <c r="P145" s="9"/>
      <c r="Q145" s="9"/>
      <c r="S145" s="110">
        <f t="shared" si="220"/>
        <v>0</v>
      </c>
      <c r="T145" s="110">
        <f t="shared" si="2"/>
        <v>7.7789666198041729E-2</v>
      </c>
    </row>
    <row r="146" spans="1:24" ht="14.25" customHeight="1">
      <c r="A146" s="98">
        <f t="shared" si="3"/>
        <v>45435</v>
      </c>
      <c r="B146" s="40">
        <v>109811</v>
      </c>
      <c r="C146" s="40">
        <v>33107</v>
      </c>
      <c r="D146" s="78">
        <f t="shared" si="0"/>
        <v>142918</v>
      </c>
      <c r="E146" t="s">
        <v>88</v>
      </c>
      <c r="F146" s="240"/>
      <c r="G146" s="107" t="s">
        <v>34</v>
      </c>
      <c r="H146" s="98">
        <f t="shared" si="132"/>
        <v>45435</v>
      </c>
      <c r="I146" s="55">
        <f t="shared" ref="I146:J146" si="261">I145+1</f>
        <v>45069</v>
      </c>
      <c r="J146" s="12">
        <f t="shared" si="261"/>
        <v>43608</v>
      </c>
      <c r="K146" s="112">
        <f>+'Lalin per Hari 2019'!D146</f>
        <v>157545</v>
      </c>
      <c r="L146" s="9">
        <f>+'Lalin per Hari 2023'!D146</f>
        <v>160721</v>
      </c>
      <c r="N146" s="9">
        <f t="shared" si="1"/>
        <v>142918</v>
      </c>
      <c r="O146" s="9"/>
      <c r="P146" s="9"/>
      <c r="Q146" s="9"/>
      <c r="S146" s="110">
        <f t="shared" si="220"/>
        <v>0</v>
      </c>
      <c r="T146" s="110">
        <f t="shared" si="2"/>
        <v>-0.11076959451471802</v>
      </c>
      <c r="W146">
        <v>1</v>
      </c>
    </row>
    <row r="147" spans="1:24" ht="14.25" customHeight="1">
      <c r="A147" s="97">
        <f t="shared" si="3"/>
        <v>45436</v>
      </c>
      <c r="B147" s="36">
        <v>109203</v>
      </c>
      <c r="C147" s="36">
        <v>45711</v>
      </c>
      <c r="D147" s="56">
        <f t="shared" si="0"/>
        <v>154914</v>
      </c>
      <c r="F147" s="240"/>
      <c r="G147" s="107" t="s">
        <v>36</v>
      </c>
      <c r="H147" s="97">
        <f t="shared" si="132"/>
        <v>45436</v>
      </c>
      <c r="I147" s="55">
        <f t="shared" ref="I147:J147" si="262">I146+1</f>
        <v>45070</v>
      </c>
      <c r="J147" s="12">
        <f t="shared" si="262"/>
        <v>43609</v>
      </c>
      <c r="K147" s="112">
        <f>+'Lalin per Hari 2019'!D147</f>
        <v>163741</v>
      </c>
      <c r="L147" s="9">
        <f>+'Lalin per Hari 2023'!D147</f>
        <v>162763</v>
      </c>
      <c r="N147" s="9">
        <f t="shared" si="1"/>
        <v>154914</v>
      </c>
      <c r="O147" s="9"/>
      <c r="P147" s="9"/>
      <c r="Q147" s="9"/>
      <c r="S147" s="110">
        <f t="shared" si="220"/>
        <v>0</v>
      </c>
      <c r="T147" s="110">
        <f t="shared" si="2"/>
        <v>-4.8223490596757235E-2</v>
      </c>
    </row>
    <row r="148" spans="1:24" ht="14.25" customHeight="1">
      <c r="A148" s="98">
        <f t="shared" si="3"/>
        <v>45437</v>
      </c>
      <c r="B148" s="40">
        <v>124058</v>
      </c>
      <c r="C148" s="40">
        <v>34831</v>
      </c>
      <c r="D148" s="78">
        <f t="shared" si="0"/>
        <v>158889</v>
      </c>
      <c r="F148" s="240"/>
      <c r="G148" s="107" t="s">
        <v>38</v>
      </c>
      <c r="H148" s="98">
        <f t="shared" si="132"/>
        <v>45437</v>
      </c>
      <c r="I148" s="55">
        <f t="shared" ref="I148:J148" si="263">I147+1</f>
        <v>45071</v>
      </c>
      <c r="J148" s="16">
        <f t="shared" si="263"/>
        <v>43610</v>
      </c>
      <c r="K148" s="112">
        <f>+'Lalin per Hari 2019'!D148</f>
        <v>161817</v>
      </c>
      <c r="L148" s="9">
        <f>+'Lalin per Hari 2023'!D148</f>
        <v>164765</v>
      </c>
      <c r="N148" s="9">
        <f t="shared" si="1"/>
        <v>158889</v>
      </c>
      <c r="O148" s="9"/>
      <c r="P148" s="9"/>
      <c r="Q148" s="9"/>
      <c r="S148" s="110">
        <f t="shared" si="220"/>
        <v>0</v>
      </c>
      <c r="T148" s="110">
        <f t="shared" si="2"/>
        <v>-3.566291384699416E-2</v>
      </c>
      <c r="W148">
        <v>1</v>
      </c>
    </row>
    <row r="149" spans="1:24" ht="14.25" customHeight="1">
      <c r="A149" s="98">
        <f t="shared" si="3"/>
        <v>45438</v>
      </c>
      <c r="B149" s="40">
        <v>123209</v>
      </c>
      <c r="C149" s="40">
        <v>24337</v>
      </c>
      <c r="D149" s="78">
        <f t="shared" si="0"/>
        <v>147546</v>
      </c>
      <c r="F149" s="240"/>
      <c r="G149" s="107" t="s">
        <v>40</v>
      </c>
      <c r="H149" s="98">
        <f t="shared" si="132"/>
        <v>45438</v>
      </c>
      <c r="I149" s="55">
        <f t="shared" ref="I149:J149" si="264">I148+1</f>
        <v>45072</v>
      </c>
      <c r="J149" s="16">
        <f t="shared" si="264"/>
        <v>43611</v>
      </c>
      <c r="K149" s="112">
        <f>+'Lalin per Hari 2019'!D149</f>
        <v>142271</v>
      </c>
      <c r="L149" s="9">
        <f>+'Lalin per Hari 2023'!D149</f>
        <v>166582</v>
      </c>
      <c r="N149" s="9">
        <f t="shared" si="1"/>
        <v>147546</v>
      </c>
      <c r="O149" s="9"/>
      <c r="P149" s="9"/>
      <c r="Q149" s="9"/>
      <c r="S149" s="110">
        <f t="shared" si="220"/>
        <v>0</v>
      </c>
      <c r="T149" s="110">
        <f t="shared" si="2"/>
        <v>-0.1142740512180187</v>
      </c>
      <c r="W149">
        <v>1</v>
      </c>
    </row>
    <row r="150" spans="1:24" ht="14.25" customHeight="1">
      <c r="A150" s="97">
        <f t="shared" si="3"/>
        <v>45439</v>
      </c>
      <c r="B150" s="36">
        <v>119447</v>
      </c>
      <c r="C150" s="36">
        <v>45548</v>
      </c>
      <c r="D150" s="56">
        <f t="shared" si="0"/>
        <v>164995</v>
      </c>
      <c r="F150" s="240"/>
      <c r="G150" s="107" t="s">
        <v>28</v>
      </c>
      <c r="H150" s="97">
        <f t="shared" si="132"/>
        <v>45439</v>
      </c>
      <c r="I150" s="65">
        <f t="shared" ref="I150:J150" si="265">I149+1</f>
        <v>45073</v>
      </c>
      <c r="J150" s="12">
        <f t="shared" si="265"/>
        <v>43612</v>
      </c>
      <c r="K150" s="112">
        <f>+'Lalin per Hari 2019'!D150</f>
        <v>166766</v>
      </c>
      <c r="L150" s="9">
        <f>+'Lalin per Hari 2023'!D150</f>
        <v>155492</v>
      </c>
      <c r="N150" s="125">
        <f t="shared" si="1"/>
        <v>164995</v>
      </c>
      <c r="O150" s="9"/>
      <c r="P150" s="9"/>
      <c r="Q150" s="9"/>
      <c r="S150" s="110">
        <f t="shared" si="220"/>
        <v>0</v>
      </c>
      <c r="T150" s="110">
        <f t="shared" si="2"/>
        <v>6.1115684408201032E-2</v>
      </c>
      <c r="X150">
        <f>+SUM(W124:W149)</f>
        <v>12</v>
      </c>
    </row>
    <row r="151" spans="1:24" ht="14.25" customHeight="1">
      <c r="A151" s="97">
        <f t="shared" si="3"/>
        <v>45440</v>
      </c>
      <c r="B151" s="36">
        <v>119041</v>
      </c>
      <c r="C151" s="36">
        <v>45528</v>
      </c>
      <c r="D151" s="56">
        <f t="shared" si="0"/>
        <v>164569</v>
      </c>
      <c r="F151" s="239">
        <f>SUM(D151:D157)</f>
        <v>1134787</v>
      </c>
      <c r="G151" s="83" t="s">
        <v>30</v>
      </c>
      <c r="H151" s="97">
        <f t="shared" si="132"/>
        <v>45440</v>
      </c>
      <c r="I151" s="65">
        <f t="shared" ref="I151:J151" si="266">I150+1</f>
        <v>45074</v>
      </c>
      <c r="J151" s="12">
        <f t="shared" si="266"/>
        <v>43613</v>
      </c>
      <c r="K151" s="112">
        <f>+'Lalin per Hari 2019'!D151</f>
        <v>167222</v>
      </c>
      <c r="L151" s="9">
        <f>+'Lalin per Hari 2023'!D151</f>
        <v>141886</v>
      </c>
      <c r="N151" s="9">
        <f t="shared" si="1"/>
        <v>164569</v>
      </c>
      <c r="O151" s="9"/>
      <c r="P151" s="9"/>
      <c r="Q151" s="9"/>
      <c r="S151" s="110">
        <f t="shared" si="220"/>
        <v>0</v>
      </c>
      <c r="T151" s="110">
        <f t="shared" si="2"/>
        <v>0.15986778117643752</v>
      </c>
    </row>
    <row r="152" spans="1:24" ht="14.25" customHeight="1">
      <c r="A152" s="97">
        <f t="shared" si="3"/>
        <v>45441</v>
      </c>
      <c r="B152" s="36">
        <v>115989</v>
      </c>
      <c r="C152" s="36">
        <v>49022</v>
      </c>
      <c r="D152" s="56">
        <f t="shared" si="0"/>
        <v>165011</v>
      </c>
      <c r="F152" s="240"/>
      <c r="G152" s="107" t="s">
        <v>32</v>
      </c>
      <c r="H152" s="97">
        <f t="shared" si="132"/>
        <v>45441</v>
      </c>
      <c r="I152" s="55">
        <f t="shared" ref="I152:J152" si="267">I151+1</f>
        <v>45075</v>
      </c>
      <c r="J152" s="12">
        <f t="shared" si="267"/>
        <v>43614</v>
      </c>
      <c r="K152" s="112">
        <f>+'Lalin per Hari 2019'!D152</f>
        <v>172768</v>
      </c>
      <c r="L152" s="9">
        <f>+'Lalin per Hari 2023'!D152</f>
        <v>159461</v>
      </c>
      <c r="N152" s="9">
        <f t="shared" si="1"/>
        <v>165011</v>
      </c>
      <c r="O152" s="9"/>
      <c r="P152" s="9"/>
      <c r="Q152" s="9"/>
      <c r="S152" s="110">
        <f t="shared" si="220"/>
        <v>0</v>
      </c>
      <c r="T152" s="110">
        <f t="shared" si="2"/>
        <v>3.4804748496497506E-2</v>
      </c>
    </row>
    <row r="153" spans="1:24" ht="14.25" customHeight="1">
      <c r="A153" s="97">
        <f t="shared" si="3"/>
        <v>45442</v>
      </c>
      <c r="B153" s="36">
        <v>115467</v>
      </c>
      <c r="C153" s="36">
        <v>46464</v>
      </c>
      <c r="D153" s="56">
        <f t="shared" si="0"/>
        <v>161931</v>
      </c>
      <c r="F153" s="240"/>
      <c r="G153" s="107" t="s">
        <v>34</v>
      </c>
      <c r="H153" s="97">
        <f t="shared" si="132"/>
        <v>45442</v>
      </c>
      <c r="I153" s="55">
        <f t="shared" ref="I153:J153" si="268">I152+1</f>
        <v>45076</v>
      </c>
      <c r="J153" s="26">
        <f t="shared" si="268"/>
        <v>43615</v>
      </c>
      <c r="K153" s="112">
        <f>+'Lalin per Hari 2019'!D153</f>
        <v>135837</v>
      </c>
      <c r="L153" s="9">
        <f>+'Lalin per Hari 2023'!D153</f>
        <v>160177</v>
      </c>
      <c r="N153" s="9">
        <f t="shared" si="1"/>
        <v>161931</v>
      </c>
      <c r="O153" s="9"/>
      <c r="P153" s="9"/>
      <c r="Q153" s="9"/>
      <c r="S153" s="110">
        <f t="shared" si="220"/>
        <v>0</v>
      </c>
      <c r="T153" s="110">
        <f t="shared" si="2"/>
        <v>1.095038613533772E-2</v>
      </c>
    </row>
    <row r="154" spans="1:24" ht="14.25" customHeight="1">
      <c r="A154" s="99">
        <f t="shared" si="3"/>
        <v>45443</v>
      </c>
      <c r="B154" s="36">
        <v>121646</v>
      </c>
      <c r="C154" s="36">
        <v>46146</v>
      </c>
      <c r="D154" s="56">
        <f t="shared" si="0"/>
        <v>167792</v>
      </c>
      <c r="E154" s="9">
        <f>SUM(D124:D154)</f>
        <v>4980592.4000000004</v>
      </c>
      <c r="F154" s="240"/>
      <c r="G154" s="83" t="s">
        <v>36</v>
      </c>
      <c r="H154" s="99">
        <f t="shared" si="132"/>
        <v>45443</v>
      </c>
      <c r="I154" s="55">
        <f t="shared" ref="I154:J154" si="269">I153+1</f>
        <v>45077</v>
      </c>
      <c r="J154" s="20">
        <f t="shared" si="269"/>
        <v>43616</v>
      </c>
      <c r="K154" s="112">
        <f>+'Lalin per Hari 2019'!D154</f>
        <v>135053</v>
      </c>
      <c r="L154" s="9">
        <f>+'Lalin per Hari 2023'!D154</f>
        <v>168610</v>
      </c>
      <c r="N154" s="9">
        <f t="shared" si="1"/>
        <v>167792</v>
      </c>
      <c r="O154" s="9"/>
      <c r="P154" s="9"/>
      <c r="Q154" s="9"/>
      <c r="S154" s="110">
        <f t="shared" si="220"/>
        <v>0</v>
      </c>
      <c r="T154" s="110">
        <f t="shared" si="2"/>
        <v>-4.8514322993891135E-3</v>
      </c>
    </row>
    <row r="155" spans="1:24" ht="14.25" customHeight="1">
      <c r="A155" s="100">
        <f t="shared" si="3"/>
        <v>45444</v>
      </c>
      <c r="B155" s="40">
        <v>127104</v>
      </c>
      <c r="C155" s="40">
        <v>35579</v>
      </c>
      <c r="D155" s="78">
        <f t="shared" si="0"/>
        <v>162683</v>
      </c>
      <c r="F155" s="240"/>
      <c r="G155" s="83" t="s">
        <v>38</v>
      </c>
      <c r="H155" s="100">
        <f t="shared" si="132"/>
        <v>45444</v>
      </c>
      <c r="I155" s="67">
        <f t="shared" ref="I155:J155" si="270">I154+1</f>
        <v>45078</v>
      </c>
      <c r="J155" s="44">
        <f t="shared" si="270"/>
        <v>43617</v>
      </c>
      <c r="K155" s="112">
        <f>+'Lalin per Hari 2019'!D155</f>
        <v>127593</v>
      </c>
      <c r="L155" s="9">
        <f>+'Lalin per Hari 2023'!D155</f>
        <v>140039</v>
      </c>
      <c r="N155" s="125">
        <f t="shared" si="1"/>
        <v>162683</v>
      </c>
      <c r="O155" s="80"/>
      <c r="P155" s="9"/>
      <c r="Q155" s="9"/>
      <c r="S155" s="110">
        <f t="shared" si="220"/>
        <v>0</v>
      </c>
      <c r="T155" s="110">
        <f t="shared" si="2"/>
        <v>0.161697812752162</v>
      </c>
      <c r="W155">
        <v>1</v>
      </c>
    </row>
    <row r="156" spans="1:24" ht="14.25" customHeight="1">
      <c r="A156" s="98">
        <f t="shared" si="3"/>
        <v>45445</v>
      </c>
      <c r="B156" s="40">
        <v>124427</v>
      </c>
      <c r="C156" s="40">
        <v>24405</v>
      </c>
      <c r="D156" s="78">
        <f t="shared" si="0"/>
        <v>148832</v>
      </c>
      <c r="F156" s="240"/>
      <c r="G156" s="107" t="s">
        <v>40</v>
      </c>
      <c r="H156" s="98">
        <f t="shared" si="132"/>
        <v>45445</v>
      </c>
      <c r="I156" s="75">
        <f t="shared" ref="I156:J156" si="271">I155+1</f>
        <v>45079</v>
      </c>
      <c r="J156" s="16">
        <f t="shared" si="271"/>
        <v>43618</v>
      </c>
      <c r="K156" s="112">
        <f>+'Lalin per Hari 2019'!D156</f>
        <v>108040</v>
      </c>
      <c r="L156" s="9">
        <f>+'Lalin per Hari 2023'!D156</f>
        <v>152965</v>
      </c>
      <c r="N156" s="9">
        <f t="shared" si="1"/>
        <v>148832</v>
      </c>
      <c r="O156" s="9"/>
      <c r="P156" s="9"/>
      <c r="Q156" s="9"/>
      <c r="S156" s="110">
        <f t="shared" si="220"/>
        <v>0</v>
      </c>
      <c r="T156" s="110">
        <f t="shared" si="2"/>
        <v>-2.7019252770241531E-2</v>
      </c>
      <c r="W156">
        <v>1</v>
      </c>
    </row>
    <row r="157" spans="1:24" ht="14.25" customHeight="1">
      <c r="A157" s="97">
        <f t="shared" si="3"/>
        <v>45446</v>
      </c>
      <c r="B157" s="36">
        <v>118276</v>
      </c>
      <c r="C157" s="36">
        <v>45693</v>
      </c>
      <c r="D157" s="56">
        <f t="shared" si="0"/>
        <v>163969</v>
      </c>
      <c r="F157" s="240"/>
      <c r="G157" s="107" t="s">
        <v>28</v>
      </c>
      <c r="H157" s="97">
        <f t="shared" si="132"/>
        <v>45446</v>
      </c>
      <c r="I157" s="65">
        <f t="shared" ref="I157:J157" si="272">I156+1</f>
        <v>45080</v>
      </c>
      <c r="J157" s="26">
        <f t="shared" si="272"/>
        <v>43619</v>
      </c>
      <c r="K157" s="112">
        <f>+'Lalin per Hari 2019'!D157</f>
        <v>92864</v>
      </c>
      <c r="L157" s="9">
        <f>+'Lalin per Hari 2023'!D157</f>
        <v>151893</v>
      </c>
      <c r="N157" s="9">
        <f t="shared" si="1"/>
        <v>163969</v>
      </c>
      <c r="O157" s="9"/>
      <c r="P157" s="9"/>
      <c r="Q157" s="9"/>
      <c r="S157" s="110">
        <f t="shared" si="220"/>
        <v>0</v>
      </c>
      <c r="T157" s="110">
        <f t="shared" si="2"/>
        <v>7.9503334584213992E-2</v>
      </c>
    </row>
    <row r="158" spans="1:24" ht="14.25" customHeight="1">
      <c r="A158" s="97">
        <f t="shared" si="3"/>
        <v>45447</v>
      </c>
      <c r="B158" s="36">
        <v>116063</v>
      </c>
      <c r="C158" s="36">
        <v>47816</v>
      </c>
      <c r="D158" s="56">
        <f t="shared" si="0"/>
        <v>163879</v>
      </c>
      <c r="F158" s="239">
        <f>SUM(D158:D164)</f>
        <v>1124618</v>
      </c>
      <c r="G158" s="83" t="s">
        <v>30</v>
      </c>
      <c r="H158" s="97">
        <f t="shared" si="132"/>
        <v>45447</v>
      </c>
      <c r="I158" s="65">
        <f t="shared" ref="I158:J158" si="273">I157+1</f>
        <v>45081</v>
      </c>
      <c r="J158" s="26">
        <f t="shared" si="273"/>
        <v>43620</v>
      </c>
      <c r="K158" s="112">
        <f>+'Lalin per Hari 2019'!D158</f>
        <v>71862</v>
      </c>
      <c r="L158" s="9">
        <f>+'Lalin per Hari 2023'!D158</f>
        <v>142839</v>
      </c>
      <c r="N158" s="9">
        <f t="shared" si="1"/>
        <v>163879</v>
      </c>
      <c r="O158" s="9"/>
      <c r="P158" s="9"/>
      <c r="Q158" s="9"/>
      <c r="S158" s="110">
        <f t="shared" si="220"/>
        <v>0</v>
      </c>
      <c r="T158" s="110">
        <f t="shared" si="2"/>
        <v>0.14729870693578095</v>
      </c>
    </row>
    <row r="159" spans="1:24" ht="14.25" customHeight="1">
      <c r="A159" s="97">
        <f t="shared" si="3"/>
        <v>45448</v>
      </c>
      <c r="B159" s="36">
        <v>117477</v>
      </c>
      <c r="C159" s="36">
        <v>46795</v>
      </c>
      <c r="D159" s="56">
        <f t="shared" si="0"/>
        <v>164272</v>
      </c>
      <c r="F159" s="240"/>
      <c r="G159" s="107" t="s">
        <v>32</v>
      </c>
      <c r="H159" s="97">
        <f t="shared" si="132"/>
        <v>45448</v>
      </c>
      <c r="I159" s="55">
        <f t="shared" ref="I159:J159" si="274">I158+1</f>
        <v>45082</v>
      </c>
      <c r="J159" s="26">
        <f t="shared" si="274"/>
        <v>43621</v>
      </c>
      <c r="K159" s="112">
        <f>+'Lalin per Hari 2019'!D159</f>
        <v>107719</v>
      </c>
      <c r="L159" s="9">
        <f>+'Lalin per Hari 2023'!D159</f>
        <v>160164</v>
      </c>
      <c r="N159" s="9">
        <f t="shared" si="1"/>
        <v>164272</v>
      </c>
      <c r="O159" s="9"/>
      <c r="P159" s="9"/>
      <c r="Q159" s="9"/>
      <c r="S159" s="110">
        <f t="shared" si="220"/>
        <v>0</v>
      </c>
      <c r="T159" s="110">
        <f t="shared" si="2"/>
        <v>2.5648710072176062E-2</v>
      </c>
    </row>
    <row r="160" spans="1:24" ht="14.25" customHeight="1">
      <c r="A160" s="97">
        <f t="shared" si="3"/>
        <v>45449</v>
      </c>
      <c r="B160" s="36">
        <v>115234</v>
      </c>
      <c r="C160" s="36">
        <v>46416</v>
      </c>
      <c r="D160" s="56">
        <f t="shared" si="0"/>
        <v>161650</v>
      </c>
      <c r="F160" s="240"/>
      <c r="G160" s="107" t="s">
        <v>34</v>
      </c>
      <c r="H160" s="97">
        <f t="shared" si="132"/>
        <v>45449</v>
      </c>
      <c r="I160" s="55">
        <f t="shared" ref="I160:J160" si="275">I159+1</f>
        <v>45083</v>
      </c>
      <c r="J160" s="26">
        <f t="shared" si="275"/>
        <v>43622</v>
      </c>
      <c r="K160" s="112">
        <f>+'Lalin per Hari 2019'!D160</f>
        <v>123919</v>
      </c>
      <c r="L160" s="9">
        <f>+'Lalin per Hari 2023'!D160</f>
        <v>160795</v>
      </c>
      <c r="N160" s="9">
        <f t="shared" si="1"/>
        <v>161650</v>
      </c>
      <c r="O160" s="9"/>
      <c r="P160" s="9"/>
      <c r="Q160" s="9"/>
      <c r="S160" s="110">
        <f t="shared" si="220"/>
        <v>0</v>
      </c>
      <c r="T160" s="110">
        <f t="shared" si="2"/>
        <v>5.3173295189528069E-3</v>
      </c>
    </row>
    <row r="161" spans="1:23" ht="14.25" customHeight="1">
      <c r="A161" s="97">
        <f t="shared" si="3"/>
        <v>45450</v>
      </c>
      <c r="B161" s="36">
        <v>121812</v>
      </c>
      <c r="C161" s="36">
        <v>46270</v>
      </c>
      <c r="D161" s="56">
        <f t="shared" si="0"/>
        <v>168082</v>
      </c>
      <c r="F161" s="240"/>
      <c r="G161" s="83" t="s">
        <v>36</v>
      </c>
      <c r="H161" s="97">
        <f t="shared" si="132"/>
        <v>45450</v>
      </c>
      <c r="I161" s="55">
        <f t="shared" ref="I161:J161" si="276">I160+1</f>
        <v>45084</v>
      </c>
      <c r="J161" s="26">
        <f t="shared" si="276"/>
        <v>43623</v>
      </c>
      <c r="K161" s="112">
        <f>+'Lalin per Hari 2019'!D161</f>
        <v>114843</v>
      </c>
      <c r="L161" s="9">
        <f>+'Lalin per Hari 2023'!D161</f>
        <v>162795</v>
      </c>
      <c r="N161" s="125">
        <f t="shared" si="1"/>
        <v>168082</v>
      </c>
      <c r="O161" s="80"/>
      <c r="P161" s="9"/>
      <c r="Q161" s="9"/>
      <c r="S161" s="110">
        <f t="shared" si="220"/>
        <v>0</v>
      </c>
      <c r="T161" s="110">
        <f t="shared" si="2"/>
        <v>3.2476427408704156E-2</v>
      </c>
    </row>
    <row r="162" spans="1:23" ht="14.25" customHeight="1">
      <c r="A162" s="98">
        <f t="shared" si="3"/>
        <v>45451</v>
      </c>
      <c r="B162" s="40">
        <v>120055</v>
      </c>
      <c r="C162" s="40">
        <v>36661</v>
      </c>
      <c r="D162" s="78">
        <f t="shared" si="0"/>
        <v>156716</v>
      </c>
      <c r="F162" s="240"/>
      <c r="G162" s="83" t="s">
        <v>38</v>
      </c>
      <c r="H162" s="98">
        <f t="shared" si="132"/>
        <v>45451</v>
      </c>
      <c r="I162" s="55">
        <f t="shared" ref="I162:J162" si="277">I161+1</f>
        <v>45085</v>
      </c>
      <c r="J162" s="16">
        <f t="shared" si="277"/>
        <v>43624</v>
      </c>
      <c r="K162" s="112">
        <f>+'Lalin per Hari 2019'!D162</f>
        <v>136010</v>
      </c>
      <c r="L162" s="9">
        <f>+'Lalin per Hari 2023'!D162</f>
        <v>163399</v>
      </c>
      <c r="N162" s="9">
        <f t="shared" si="1"/>
        <v>156716</v>
      </c>
      <c r="O162" s="9"/>
      <c r="P162" s="9"/>
      <c r="Q162" s="9"/>
      <c r="S162" s="110">
        <f t="shared" si="220"/>
        <v>0</v>
      </c>
      <c r="T162" s="110">
        <f t="shared" si="2"/>
        <v>-4.0899883108219792E-2</v>
      </c>
      <c r="W162">
        <v>1</v>
      </c>
    </row>
    <row r="163" spans="1:23" ht="14.25" customHeight="1">
      <c r="A163" s="98">
        <f t="shared" si="3"/>
        <v>45452</v>
      </c>
      <c r="B163" s="40">
        <v>119118</v>
      </c>
      <c r="C163" s="40">
        <v>25714</v>
      </c>
      <c r="D163" s="78">
        <f t="shared" si="0"/>
        <v>144832</v>
      </c>
      <c r="F163" s="240"/>
      <c r="G163" s="107" t="s">
        <v>40</v>
      </c>
      <c r="H163" s="98">
        <f t="shared" si="132"/>
        <v>45452</v>
      </c>
      <c r="I163" s="55">
        <f t="shared" ref="I163:J163" si="278">I162+1</f>
        <v>45086</v>
      </c>
      <c r="J163" s="16">
        <f t="shared" si="278"/>
        <v>43625</v>
      </c>
      <c r="K163" s="112">
        <f>+'Lalin per Hari 2019'!D163</f>
        <v>151067</v>
      </c>
      <c r="L163" s="9">
        <f>+'Lalin per Hari 2023'!D163</f>
        <v>164981</v>
      </c>
      <c r="N163" s="9">
        <f t="shared" si="1"/>
        <v>144832</v>
      </c>
      <c r="O163" s="9"/>
      <c r="P163" s="9"/>
      <c r="Q163" s="9"/>
      <c r="S163" s="110">
        <f t="shared" si="220"/>
        <v>0</v>
      </c>
      <c r="T163" s="110">
        <f t="shared" si="2"/>
        <v>-0.12212921487928918</v>
      </c>
      <c r="W163">
        <v>1</v>
      </c>
    </row>
    <row r="164" spans="1:23" ht="14.25" customHeight="1">
      <c r="A164" s="97">
        <f t="shared" si="3"/>
        <v>45453</v>
      </c>
      <c r="B164" s="36">
        <v>118580</v>
      </c>
      <c r="C164" s="36">
        <v>46607</v>
      </c>
      <c r="D164" s="56">
        <f t="shared" si="0"/>
        <v>165187</v>
      </c>
      <c r="F164" s="240"/>
      <c r="G164" s="107" t="s">
        <v>28</v>
      </c>
      <c r="H164" s="97">
        <f t="shared" si="132"/>
        <v>45453</v>
      </c>
      <c r="I164" s="65">
        <f t="shared" ref="I164:J164" si="279">I163+1</f>
        <v>45087</v>
      </c>
      <c r="J164" s="12">
        <f t="shared" si="279"/>
        <v>43626</v>
      </c>
      <c r="K164" s="112">
        <f>+'Lalin per Hari 2019'!D164</f>
        <v>142264</v>
      </c>
      <c r="L164" s="9">
        <f>+'Lalin per Hari 2023'!D164</f>
        <v>154785</v>
      </c>
      <c r="N164" s="9">
        <f t="shared" si="1"/>
        <v>165187</v>
      </c>
      <c r="O164" s="9"/>
      <c r="P164" s="9"/>
      <c r="Q164" s="9"/>
      <c r="S164" s="110">
        <f t="shared" si="220"/>
        <v>0</v>
      </c>
      <c r="T164" s="110">
        <f t="shared" si="2"/>
        <v>6.720289433730664E-2</v>
      </c>
    </row>
    <row r="165" spans="1:23" ht="14.25" customHeight="1">
      <c r="A165" s="97">
        <f t="shared" si="3"/>
        <v>45454</v>
      </c>
      <c r="B165" s="36">
        <v>115627</v>
      </c>
      <c r="C165" s="36">
        <v>48910</v>
      </c>
      <c r="D165" s="56">
        <f t="shared" si="0"/>
        <v>164537</v>
      </c>
      <c r="F165" s="239">
        <f>SUM(D165:D171)</f>
        <v>1096477</v>
      </c>
      <c r="G165" s="83" t="s">
        <v>30</v>
      </c>
      <c r="H165" s="97">
        <f t="shared" si="132"/>
        <v>45454</v>
      </c>
      <c r="I165" s="65">
        <f t="shared" ref="I165:J165" si="280">I164+1</f>
        <v>45088</v>
      </c>
      <c r="J165" s="12">
        <f t="shared" si="280"/>
        <v>43627</v>
      </c>
      <c r="K165" s="112">
        <f>+'Lalin per Hari 2019'!D165</f>
        <v>144710</v>
      </c>
      <c r="L165" s="9">
        <f>+'Lalin per Hari 2023'!D165</f>
        <v>139308</v>
      </c>
      <c r="N165" s="9">
        <f t="shared" si="1"/>
        <v>164537</v>
      </c>
      <c r="O165" s="9"/>
      <c r="P165" s="9"/>
      <c r="Q165" s="9"/>
      <c r="S165" s="110">
        <f t="shared" si="220"/>
        <v>0</v>
      </c>
      <c r="T165" s="110">
        <f t="shared" si="2"/>
        <v>0.18110230568237284</v>
      </c>
    </row>
    <row r="166" spans="1:23" ht="14.25" customHeight="1">
      <c r="A166" s="97">
        <f t="shared" si="3"/>
        <v>45455</v>
      </c>
      <c r="B166" s="36">
        <v>117687</v>
      </c>
      <c r="C166" s="36">
        <v>49000</v>
      </c>
      <c r="D166" s="56">
        <f t="shared" si="0"/>
        <v>166687</v>
      </c>
      <c r="F166" s="240"/>
      <c r="G166" s="107" t="s">
        <v>32</v>
      </c>
      <c r="H166" s="97">
        <f t="shared" si="132"/>
        <v>45455</v>
      </c>
      <c r="I166" s="55">
        <f t="shared" ref="I166:J166" si="281">I165+1</f>
        <v>45089</v>
      </c>
      <c r="J166" s="12">
        <f t="shared" si="281"/>
        <v>43628</v>
      </c>
      <c r="K166" s="112">
        <f>+'Lalin per Hari 2019'!D166</f>
        <v>150849</v>
      </c>
      <c r="L166" s="9">
        <f>+'Lalin per Hari 2023'!D166</f>
        <v>163506</v>
      </c>
      <c r="N166" s="9">
        <f t="shared" si="1"/>
        <v>166687</v>
      </c>
      <c r="O166" s="9"/>
      <c r="P166" s="9"/>
      <c r="Q166" s="9"/>
      <c r="S166" s="110">
        <f t="shared" si="220"/>
        <v>0</v>
      </c>
      <c r="T166" s="110">
        <f t="shared" si="2"/>
        <v>1.9454943549472192E-2</v>
      </c>
    </row>
    <row r="167" spans="1:23" ht="14.25" customHeight="1">
      <c r="A167" s="97">
        <f t="shared" si="3"/>
        <v>45456</v>
      </c>
      <c r="B167" s="36">
        <v>116911</v>
      </c>
      <c r="C167" s="36">
        <v>49752</v>
      </c>
      <c r="D167" s="56">
        <f t="shared" si="0"/>
        <v>166663</v>
      </c>
      <c r="F167" s="240"/>
      <c r="G167" s="107" t="s">
        <v>34</v>
      </c>
      <c r="H167" s="97">
        <f t="shared" si="132"/>
        <v>45456</v>
      </c>
      <c r="I167" s="55">
        <f t="shared" ref="I167:J167" si="282">I166+1</f>
        <v>45090</v>
      </c>
      <c r="J167" s="12">
        <f t="shared" si="282"/>
        <v>43629</v>
      </c>
      <c r="K167" s="112">
        <f>+'Lalin per Hari 2019'!D167</f>
        <v>155855</v>
      </c>
      <c r="L167" s="9">
        <f>+'Lalin per Hari 2023'!D167</f>
        <v>160599</v>
      </c>
      <c r="N167" s="9">
        <f t="shared" si="1"/>
        <v>166663</v>
      </c>
      <c r="O167" s="9"/>
      <c r="P167" s="9"/>
      <c r="Q167" s="9"/>
      <c r="S167" s="110">
        <f t="shared" si="220"/>
        <v>0</v>
      </c>
      <c r="T167" s="110">
        <f t="shared" si="2"/>
        <v>3.7758641087428879E-2</v>
      </c>
    </row>
    <row r="168" spans="1:23" ht="14.25" customHeight="1">
      <c r="A168" s="97">
        <f t="shared" si="3"/>
        <v>45457</v>
      </c>
      <c r="B168" s="36">
        <v>122485</v>
      </c>
      <c r="C168" s="36">
        <v>47790</v>
      </c>
      <c r="D168" s="56">
        <f t="shared" si="0"/>
        <v>170275</v>
      </c>
      <c r="F168" s="240"/>
      <c r="G168" s="83" t="s">
        <v>36</v>
      </c>
      <c r="H168" s="97">
        <f t="shared" si="132"/>
        <v>45457</v>
      </c>
      <c r="I168" s="55">
        <f t="shared" ref="I168:J168" si="283">I167+1</f>
        <v>45091</v>
      </c>
      <c r="J168" s="12">
        <f t="shared" si="283"/>
        <v>43630</v>
      </c>
      <c r="K168" s="112">
        <f>+'Lalin per Hari 2019'!D168</f>
        <v>156713</v>
      </c>
      <c r="L168" s="9">
        <f>+'Lalin per Hari 2023'!D168</f>
        <v>163799</v>
      </c>
      <c r="N168" s="125">
        <f t="shared" si="1"/>
        <v>170275</v>
      </c>
      <c r="O168" s="9"/>
      <c r="P168" s="9"/>
      <c r="Q168" s="9"/>
      <c r="S168" s="110">
        <f t="shared" si="220"/>
        <v>0</v>
      </c>
      <c r="T168" s="110">
        <f t="shared" si="2"/>
        <v>3.9536260905133735E-2</v>
      </c>
    </row>
    <row r="169" spans="1:23" ht="14.25" customHeight="1">
      <c r="A169" s="98">
        <f t="shared" si="3"/>
        <v>45458</v>
      </c>
      <c r="B169" s="40">
        <v>123810</v>
      </c>
      <c r="C169" s="40">
        <v>37242</v>
      </c>
      <c r="D169" s="78">
        <f t="shared" si="0"/>
        <v>161052</v>
      </c>
      <c r="F169" s="240"/>
      <c r="G169" s="83" t="s">
        <v>38</v>
      </c>
      <c r="H169" s="98">
        <f t="shared" si="132"/>
        <v>45458</v>
      </c>
      <c r="I169" s="55">
        <f t="shared" ref="I169:J169" si="284">I168+1</f>
        <v>45092</v>
      </c>
      <c r="J169" s="16">
        <f t="shared" si="284"/>
        <v>43631</v>
      </c>
      <c r="K169" s="112">
        <f>+'Lalin per Hari 2019'!D169</f>
        <v>159675</v>
      </c>
      <c r="L169" s="9">
        <f>+'Lalin per Hari 2023'!D169</f>
        <v>167317</v>
      </c>
      <c r="N169" s="9">
        <f t="shared" si="1"/>
        <v>161052</v>
      </c>
      <c r="O169" s="9"/>
      <c r="P169" s="9"/>
      <c r="Q169" s="9"/>
      <c r="S169" s="110">
        <f t="shared" si="220"/>
        <v>0</v>
      </c>
      <c r="T169" s="110">
        <f t="shared" si="2"/>
        <v>-3.7443893925901084E-2</v>
      </c>
      <c r="W169">
        <v>1</v>
      </c>
    </row>
    <row r="170" spans="1:23" ht="14.25" customHeight="1">
      <c r="A170" s="98">
        <f t="shared" si="3"/>
        <v>45459</v>
      </c>
      <c r="B170" s="40">
        <v>111774</v>
      </c>
      <c r="C170" s="40">
        <v>21193</v>
      </c>
      <c r="D170" s="78">
        <f t="shared" si="0"/>
        <v>132967</v>
      </c>
      <c r="F170" s="240"/>
      <c r="G170" s="107" t="s">
        <v>40</v>
      </c>
      <c r="H170" s="98">
        <f t="shared" si="132"/>
        <v>45459</v>
      </c>
      <c r="I170" s="55">
        <f t="shared" ref="I170:J170" si="285">I169+1</f>
        <v>45093</v>
      </c>
      <c r="J170" s="16">
        <f t="shared" si="285"/>
        <v>43632</v>
      </c>
      <c r="K170" s="112">
        <f>+'Lalin per Hari 2019'!D170</f>
        <v>159015</v>
      </c>
      <c r="L170" s="9">
        <f>+'Lalin per Hari 2023'!D170</f>
        <v>163834</v>
      </c>
      <c r="N170" s="9">
        <f t="shared" si="1"/>
        <v>132967</v>
      </c>
      <c r="O170" s="9"/>
      <c r="P170" s="9"/>
      <c r="Q170" s="9"/>
      <c r="S170" s="110">
        <f t="shared" si="220"/>
        <v>0</v>
      </c>
      <c r="T170" s="110">
        <f t="shared" si="2"/>
        <v>-0.18840411636168319</v>
      </c>
      <c r="W170">
        <v>1</v>
      </c>
    </row>
    <row r="171" spans="1:23" ht="14.25" customHeight="1">
      <c r="A171" s="98">
        <f t="shared" si="3"/>
        <v>45460</v>
      </c>
      <c r="B171" s="40">
        <v>110161</v>
      </c>
      <c r="C171" s="40">
        <v>24135</v>
      </c>
      <c r="D171" s="78">
        <f t="shared" si="0"/>
        <v>134296</v>
      </c>
      <c r="E171" t="s">
        <v>89</v>
      </c>
      <c r="F171" s="240"/>
      <c r="G171" s="107" t="s">
        <v>28</v>
      </c>
      <c r="H171" s="98">
        <f t="shared" si="132"/>
        <v>45460</v>
      </c>
      <c r="I171" s="65">
        <f t="shared" ref="I171:J171" si="286">I170+1</f>
        <v>45094</v>
      </c>
      <c r="J171" s="12">
        <f t="shared" si="286"/>
        <v>43633</v>
      </c>
      <c r="K171" s="112">
        <f>+'Lalin per Hari 2019'!D171</f>
        <v>159035</v>
      </c>
      <c r="L171" s="9">
        <f>+'Lalin per Hari 2023'!D171</f>
        <v>154025</v>
      </c>
      <c r="N171" s="9">
        <f t="shared" si="1"/>
        <v>134296</v>
      </c>
      <c r="O171" s="9"/>
      <c r="P171" s="9"/>
      <c r="Q171" s="9"/>
      <c r="S171" s="110">
        <f t="shared" si="220"/>
        <v>0</v>
      </c>
      <c r="T171" s="110">
        <f t="shared" si="2"/>
        <v>-0.12808959584483037</v>
      </c>
      <c r="W171">
        <v>1</v>
      </c>
    </row>
    <row r="172" spans="1:23" ht="14.25" customHeight="1">
      <c r="A172" s="101">
        <f t="shared" si="3"/>
        <v>45461</v>
      </c>
      <c r="B172" s="94">
        <v>116435</v>
      </c>
      <c r="C172" s="94">
        <v>49991</v>
      </c>
      <c r="D172" s="117">
        <f t="shared" si="0"/>
        <v>166426</v>
      </c>
      <c r="F172" s="239">
        <f>SUM(D172:D178)</f>
        <v>1165426</v>
      </c>
      <c r="G172" s="83" t="s">
        <v>30</v>
      </c>
      <c r="H172" s="101">
        <f t="shared" si="132"/>
        <v>45461</v>
      </c>
      <c r="I172" s="65">
        <f t="shared" ref="I172:J172" si="287">I171+1</f>
        <v>45095</v>
      </c>
      <c r="J172" s="12">
        <f t="shared" si="287"/>
        <v>43634</v>
      </c>
      <c r="K172" s="112">
        <f>+'Lalin per Hari 2019'!D172</f>
        <v>160662</v>
      </c>
      <c r="L172" s="9">
        <f>+'Lalin per Hari 2023'!D172</f>
        <v>140305</v>
      </c>
      <c r="N172" s="9">
        <f t="shared" si="1"/>
        <v>166426</v>
      </c>
      <c r="O172" s="9"/>
      <c r="P172" s="9"/>
      <c r="Q172" s="9"/>
      <c r="S172" s="110">
        <f t="shared" si="220"/>
        <v>0</v>
      </c>
      <c r="T172" s="110">
        <f t="shared" si="2"/>
        <v>0.18617298029293328</v>
      </c>
      <c r="W172">
        <v>1</v>
      </c>
    </row>
    <row r="173" spans="1:23" ht="14.25" customHeight="1">
      <c r="A173" s="97">
        <f t="shared" si="3"/>
        <v>45462</v>
      </c>
      <c r="B173" s="36">
        <v>119825</v>
      </c>
      <c r="C173" s="36">
        <v>49780</v>
      </c>
      <c r="D173" s="56">
        <f t="shared" si="0"/>
        <v>169605</v>
      </c>
      <c r="F173" s="240"/>
      <c r="G173" s="107" t="s">
        <v>32</v>
      </c>
      <c r="H173" s="97">
        <f t="shared" si="132"/>
        <v>45462</v>
      </c>
      <c r="I173" s="55">
        <f t="shared" ref="I173:J173" si="288">I172+1</f>
        <v>45096</v>
      </c>
      <c r="J173" s="12">
        <f t="shared" si="288"/>
        <v>43635</v>
      </c>
      <c r="K173" s="112">
        <f>+'Lalin per Hari 2019'!D173</f>
        <v>163763</v>
      </c>
      <c r="L173" s="9">
        <f>+'Lalin per Hari 2023'!D173</f>
        <v>163910</v>
      </c>
      <c r="N173" s="9">
        <f t="shared" si="1"/>
        <v>169605</v>
      </c>
      <c r="O173" s="9"/>
      <c r="P173" s="9"/>
      <c r="Q173" s="9"/>
      <c r="S173" s="110">
        <f t="shared" si="220"/>
        <v>0</v>
      </c>
      <c r="T173" s="110">
        <f t="shared" si="2"/>
        <v>3.4744676956866671E-2</v>
      </c>
    </row>
    <row r="174" spans="1:23" ht="14.25" customHeight="1">
      <c r="A174" s="97">
        <f t="shared" si="3"/>
        <v>45463</v>
      </c>
      <c r="B174" s="36">
        <v>118522</v>
      </c>
      <c r="C174" s="36">
        <v>49085</v>
      </c>
      <c r="D174" s="56">
        <f t="shared" si="0"/>
        <v>167607</v>
      </c>
      <c r="F174" s="240"/>
      <c r="G174" s="107" t="s">
        <v>34</v>
      </c>
      <c r="H174" s="97">
        <f t="shared" si="132"/>
        <v>45463</v>
      </c>
      <c r="I174" s="55">
        <f t="shared" ref="I174:J174" si="289">I173+1</f>
        <v>45097</v>
      </c>
      <c r="J174" s="12">
        <f t="shared" si="289"/>
        <v>43636</v>
      </c>
      <c r="K174" s="112">
        <f>+'Lalin per Hari 2019'!D174</f>
        <v>161242</v>
      </c>
      <c r="L174" s="9">
        <f>+'Lalin per Hari 2023'!D174</f>
        <v>163937</v>
      </c>
      <c r="N174" s="9">
        <f t="shared" si="1"/>
        <v>167607</v>
      </c>
      <c r="O174" s="9"/>
      <c r="P174" s="9"/>
      <c r="Q174" s="9"/>
      <c r="S174" s="110">
        <f t="shared" si="220"/>
        <v>0</v>
      </c>
      <c r="T174" s="110">
        <f t="shared" si="2"/>
        <v>2.2386648529618025E-2</v>
      </c>
    </row>
    <row r="175" spans="1:23" ht="14.25" customHeight="1">
      <c r="A175" s="97">
        <f t="shared" si="3"/>
        <v>45464</v>
      </c>
      <c r="B175" s="36">
        <v>123294</v>
      </c>
      <c r="C175" s="36">
        <v>48001</v>
      </c>
      <c r="D175" s="56">
        <f t="shared" si="0"/>
        <v>171295</v>
      </c>
      <c r="F175" s="240"/>
      <c r="G175" s="83" t="s">
        <v>36</v>
      </c>
      <c r="H175" s="97">
        <f t="shared" si="132"/>
        <v>45464</v>
      </c>
      <c r="I175" s="55">
        <f t="shared" ref="I175:J175" si="290">I174+1</f>
        <v>45098</v>
      </c>
      <c r="J175" s="12">
        <f t="shared" si="290"/>
        <v>43637</v>
      </c>
      <c r="K175" s="112">
        <f>+'Lalin per Hari 2019'!D175</f>
        <v>164971</v>
      </c>
      <c r="L175" s="9">
        <f>+'Lalin per Hari 2023'!D175</f>
        <v>165924</v>
      </c>
      <c r="N175" s="9">
        <f t="shared" si="1"/>
        <v>171295</v>
      </c>
      <c r="O175" s="9"/>
      <c r="P175" s="9"/>
      <c r="Q175" s="9"/>
      <c r="S175" s="110">
        <f t="shared" si="220"/>
        <v>0</v>
      </c>
      <c r="T175" s="110">
        <f t="shared" si="2"/>
        <v>3.2370241797449406E-2</v>
      </c>
    </row>
    <row r="176" spans="1:23" ht="14.25" customHeight="1">
      <c r="A176" s="98">
        <f t="shared" si="3"/>
        <v>45465</v>
      </c>
      <c r="B176" s="40">
        <v>126278</v>
      </c>
      <c r="C176" s="40">
        <v>38132</v>
      </c>
      <c r="D176" s="78">
        <f t="shared" si="0"/>
        <v>164410</v>
      </c>
      <c r="F176" s="240"/>
      <c r="G176" s="83" t="s">
        <v>38</v>
      </c>
      <c r="H176" s="98">
        <f t="shared" si="132"/>
        <v>45465</v>
      </c>
      <c r="I176" s="55">
        <f t="shared" ref="I176:J176" si="291">I175+1</f>
        <v>45099</v>
      </c>
      <c r="J176" s="16">
        <f t="shared" si="291"/>
        <v>43638</v>
      </c>
      <c r="K176" s="112">
        <f>+'Lalin per Hari 2019'!D176</f>
        <v>158525</v>
      </c>
      <c r="L176" s="9">
        <f>+'Lalin per Hari 2023'!D176</f>
        <v>167996</v>
      </c>
      <c r="N176" s="9">
        <f t="shared" si="1"/>
        <v>164410</v>
      </c>
      <c r="O176" s="9"/>
      <c r="P176" s="9"/>
      <c r="Q176" s="9"/>
      <c r="S176" s="110">
        <f t="shared" si="220"/>
        <v>0</v>
      </c>
      <c r="T176" s="110">
        <f t="shared" si="2"/>
        <v>-2.1345746327293469E-2</v>
      </c>
      <c r="W176">
        <v>1</v>
      </c>
    </row>
    <row r="177" spans="1:24" ht="14.25" customHeight="1">
      <c r="A177" s="98">
        <f t="shared" si="3"/>
        <v>45466</v>
      </c>
      <c r="B177" s="40">
        <v>123346</v>
      </c>
      <c r="C177" s="40">
        <v>31073</v>
      </c>
      <c r="D177" s="78">
        <f t="shared" si="0"/>
        <v>154419</v>
      </c>
      <c r="F177" s="240"/>
      <c r="G177" s="107" t="s">
        <v>40</v>
      </c>
      <c r="H177" s="98">
        <f t="shared" si="132"/>
        <v>45466</v>
      </c>
      <c r="I177" s="55">
        <f t="shared" ref="I177:J177" si="292">I176+1</f>
        <v>45100</v>
      </c>
      <c r="J177" s="16">
        <f t="shared" si="292"/>
        <v>43639</v>
      </c>
      <c r="K177" s="112">
        <f>+'Lalin per Hari 2019'!D177</f>
        <v>152087</v>
      </c>
      <c r="L177" s="9">
        <f>+'Lalin per Hari 2023'!D177</f>
        <v>170757</v>
      </c>
      <c r="N177" s="9">
        <f t="shared" si="1"/>
        <v>154419</v>
      </c>
      <c r="O177" s="9"/>
      <c r="P177" s="9"/>
      <c r="Q177" s="9"/>
      <c r="S177" s="110">
        <f t="shared" si="220"/>
        <v>0</v>
      </c>
      <c r="T177" s="110">
        <f t="shared" si="2"/>
        <v>-9.5679825717247313E-2</v>
      </c>
      <c r="W177">
        <v>1</v>
      </c>
    </row>
    <row r="178" spans="1:24" ht="14.25" customHeight="1">
      <c r="A178" s="97">
        <f t="shared" si="3"/>
        <v>45467</v>
      </c>
      <c r="B178" s="36">
        <v>123663</v>
      </c>
      <c r="C178" s="36">
        <v>48001</v>
      </c>
      <c r="D178" s="56">
        <f t="shared" si="0"/>
        <v>171664</v>
      </c>
      <c r="F178" s="240"/>
      <c r="G178" s="107" t="s">
        <v>28</v>
      </c>
      <c r="H178" s="97">
        <f t="shared" si="132"/>
        <v>45467</v>
      </c>
      <c r="I178" s="65">
        <f t="shared" ref="I178:J178" si="293">I177+1</f>
        <v>45101</v>
      </c>
      <c r="J178" s="12">
        <f t="shared" si="293"/>
        <v>43640</v>
      </c>
      <c r="K178" s="112">
        <f>+'Lalin per Hari 2019'!D178</f>
        <v>162027</v>
      </c>
      <c r="L178" s="9">
        <f>+'Lalin per Hari 2023'!D178</f>
        <v>161820</v>
      </c>
      <c r="N178" s="125">
        <f t="shared" si="1"/>
        <v>171664</v>
      </c>
      <c r="O178" s="9"/>
      <c r="P178" s="9"/>
      <c r="Q178" s="9"/>
      <c r="S178" s="110">
        <f t="shared" si="220"/>
        <v>0</v>
      </c>
      <c r="T178" s="110">
        <f t="shared" si="2"/>
        <v>6.0833024348041054E-2</v>
      </c>
    </row>
    <row r="179" spans="1:24" ht="14.25" customHeight="1">
      <c r="A179" s="97">
        <f t="shared" si="3"/>
        <v>45468</v>
      </c>
      <c r="B179" s="36">
        <v>120353</v>
      </c>
      <c r="C179" s="36">
        <v>49401</v>
      </c>
      <c r="D179" s="56">
        <f t="shared" si="0"/>
        <v>169754</v>
      </c>
      <c r="F179" s="239">
        <f>SUM(D179:D185)</f>
        <v>1204362</v>
      </c>
      <c r="G179" s="83" t="s">
        <v>30</v>
      </c>
      <c r="H179" s="97">
        <f t="shared" si="132"/>
        <v>45468</v>
      </c>
      <c r="I179" s="65">
        <f t="shared" ref="I179:J179" si="294">I178+1</f>
        <v>45102</v>
      </c>
      <c r="J179" s="12">
        <f t="shared" si="294"/>
        <v>43641</v>
      </c>
      <c r="K179" s="112">
        <f>+'Lalin per Hari 2019'!D179</f>
        <v>164418</v>
      </c>
      <c r="L179" s="9">
        <f>+'Lalin per Hari 2023'!D179</f>
        <v>144563</v>
      </c>
      <c r="N179" s="125">
        <f t="shared" si="1"/>
        <v>169754</v>
      </c>
      <c r="O179" s="9"/>
      <c r="P179" s="9"/>
      <c r="Q179" s="9"/>
      <c r="S179" s="110">
        <f t="shared" si="220"/>
        <v>0</v>
      </c>
      <c r="T179" s="110">
        <f t="shared" si="2"/>
        <v>0.17425620663655295</v>
      </c>
    </row>
    <row r="180" spans="1:24" ht="14.25" customHeight="1">
      <c r="A180" s="97">
        <f t="shared" si="3"/>
        <v>45469</v>
      </c>
      <c r="B180" s="36">
        <v>123578</v>
      </c>
      <c r="C180" s="36">
        <v>49458</v>
      </c>
      <c r="D180" s="56">
        <f t="shared" si="0"/>
        <v>173036</v>
      </c>
      <c r="F180" s="240"/>
      <c r="G180" s="107" t="s">
        <v>32</v>
      </c>
      <c r="H180" s="97">
        <f t="shared" si="132"/>
        <v>45469</v>
      </c>
      <c r="I180" s="55">
        <f t="shared" ref="I180:J180" si="295">I179+1</f>
        <v>45103</v>
      </c>
      <c r="J180" s="12">
        <f t="shared" si="295"/>
        <v>43642</v>
      </c>
      <c r="K180" s="112">
        <f>+'Lalin per Hari 2019'!D180</f>
        <v>166372</v>
      </c>
      <c r="L180" s="9">
        <f>+'Lalin per Hari 2023'!D180</f>
        <v>175162</v>
      </c>
      <c r="N180" s="125">
        <f t="shared" si="1"/>
        <v>173036</v>
      </c>
      <c r="O180" s="9"/>
      <c r="P180" s="9"/>
      <c r="Q180" s="9"/>
      <c r="S180" s="110">
        <f t="shared" si="220"/>
        <v>0</v>
      </c>
      <c r="T180" s="110">
        <f t="shared" si="2"/>
        <v>-1.2137335723501619E-2</v>
      </c>
    </row>
    <row r="181" spans="1:24" ht="14.25" customHeight="1">
      <c r="A181" s="97">
        <f t="shared" si="3"/>
        <v>45470</v>
      </c>
      <c r="B181" s="36">
        <v>123793</v>
      </c>
      <c r="C181" s="36">
        <v>48160</v>
      </c>
      <c r="D181" s="56">
        <f t="shared" si="0"/>
        <v>171953</v>
      </c>
      <c r="F181" s="240"/>
      <c r="G181" s="107" t="s">
        <v>34</v>
      </c>
      <c r="H181" s="97">
        <f t="shared" si="132"/>
        <v>45470</v>
      </c>
      <c r="I181" s="55">
        <f t="shared" ref="I181:J181" si="296">I180+1</f>
        <v>45104</v>
      </c>
      <c r="J181" s="12">
        <f t="shared" si="296"/>
        <v>43643</v>
      </c>
      <c r="K181" s="112">
        <f>+'Lalin per Hari 2019'!D181</f>
        <v>165246</v>
      </c>
      <c r="L181" s="9">
        <f>+'Lalin per Hari 2023'!D181</f>
        <v>182622</v>
      </c>
      <c r="N181" s="125">
        <f t="shared" si="1"/>
        <v>171953</v>
      </c>
      <c r="O181" s="9"/>
      <c r="P181" s="9"/>
      <c r="Q181" s="9"/>
      <c r="S181" s="110">
        <f t="shared" si="220"/>
        <v>0</v>
      </c>
      <c r="T181" s="110">
        <f t="shared" si="2"/>
        <v>-5.8421219787320289E-2</v>
      </c>
    </row>
    <row r="182" spans="1:24" ht="14.25" customHeight="1">
      <c r="A182" s="97">
        <f t="shared" si="3"/>
        <v>45471</v>
      </c>
      <c r="B182" s="36">
        <v>129704</v>
      </c>
      <c r="C182" s="36">
        <v>46910</v>
      </c>
      <c r="D182" s="56">
        <f t="shared" si="0"/>
        <v>176614</v>
      </c>
      <c r="F182" s="240"/>
      <c r="G182" s="83" t="s">
        <v>36</v>
      </c>
      <c r="H182" s="97">
        <f t="shared" si="132"/>
        <v>45471</v>
      </c>
      <c r="I182" s="92">
        <f t="shared" ref="I182:J182" si="297">I181+1</f>
        <v>45105</v>
      </c>
      <c r="J182" s="12">
        <f t="shared" si="297"/>
        <v>43644</v>
      </c>
      <c r="K182" s="112">
        <f>+'Lalin per Hari 2019'!D182</f>
        <v>171331</v>
      </c>
      <c r="L182" s="9">
        <f>+'Lalin per Hari 2023'!D182</f>
        <v>157029</v>
      </c>
      <c r="N182" s="125">
        <f t="shared" si="1"/>
        <v>176614</v>
      </c>
      <c r="O182" s="9"/>
      <c r="P182" s="9"/>
      <c r="Q182" s="9"/>
      <c r="S182" s="110">
        <f t="shared" si="220"/>
        <v>0</v>
      </c>
      <c r="T182" s="110">
        <f t="shared" si="2"/>
        <v>0.12472218507409449</v>
      </c>
    </row>
    <row r="183" spans="1:24" ht="14.25" customHeight="1">
      <c r="A183" s="98">
        <f t="shared" si="3"/>
        <v>45472</v>
      </c>
      <c r="B183" s="40">
        <v>137037</v>
      </c>
      <c r="C183" s="40">
        <v>36844</v>
      </c>
      <c r="D183" s="78">
        <f t="shared" si="0"/>
        <v>173881</v>
      </c>
      <c r="F183" s="240"/>
      <c r="G183" s="83" t="s">
        <v>38</v>
      </c>
      <c r="H183" s="98">
        <f t="shared" si="132"/>
        <v>45472</v>
      </c>
      <c r="I183" s="65">
        <f t="shared" ref="I183:J183" si="298">I182+1</f>
        <v>45106</v>
      </c>
      <c r="J183" s="16">
        <f t="shared" si="298"/>
        <v>43645</v>
      </c>
      <c r="K183" s="112">
        <f>+'Lalin per Hari 2019'!D183</f>
        <v>165318</v>
      </c>
      <c r="L183" s="9">
        <f>+'Lalin per Hari 2023'!D183</f>
        <v>112231</v>
      </c>
      <c r="N183" s="125">
        <f t="shared" si="1"/>
        <v>173881</v>
      </c>
      <c r="O183" s="9"/>
      <c r="P183" s="9"/>
      <c r="Q183" s="9"/>
      <c r="S183" s="110">
        <f t="shared" si="220"/>
        <v>0</v>
      </c>
      <c r="T183" s="110">
        <f t="shared" si="2"/>
        <v>0.54931346954050131</v>
      </c>
      <c r="W183">
        <v>1</v>
      </c>
    </row>
    <row r="184" spans="1:24" ht="14.25" customHeight="1">
      <c r="A184" s="121">
        <f t="shared" si="3"/>
        <v>45473</v>
      </c>
      <c r="B184" s="40">
        <v>138644</v>
      </c>
      <c r="C184" s="40">
        <v>25327</v>
      </c>
      <c r="D184" s="78">
        <f t="shared" si="0"/>
        <v>163971</v>
      </c>
      <c r="E184" s="9">
        <f>SUM(D155:D184)</f>
        <v>4891214</v>
      </c>
      <c r="F184" s="240"/>
      <c r="G184" s="107" t="s">
        <v>40</v>
      </c>
      <c r="H184" s="121">
        <f t="shared" si="132"/>
        <v>45473</v>
      </c>
      <c r="I184" s="92">
        <f t="shared" ref="I184:J184" si="299">I183+1</f>
        <v>45107</v>
      </c>
      <c r="J184" s="32">
        <f t="shared" si="299"/>
        <v>43646</v>
      </c>
      <c r="K184" s="112">
        <f>+'Lalin per Hari 2019'!D184</f>
        <v>157836</v>
      </c>
      <c r="L184" s="9">
        <f>+'Lalin per Hari 2023'!D184</f>
        <v>154697</v>
      </c>
      <c r="N184" s="125">
        <f t="shared" si="1"/>
        <v>163971</v>
      </c>
      <c r="O184" s="9"/>
      <c r="P184" s="9"/>
      <c r="Q184" s="9"/>
      <c r="S184" s="110">
        <f t="shared" si="220"/>
        <v>0</v>
      </c>
      <c r="T184" s="110">
        <f t="shared" si="2"/>
        <v>5.9949449569157709E-2</v>
      </c>
      <c r="W184">
        <v>1</v>
      </c>
      <c r="X184">
        <f>+SUM(W154:W184)</f>
        <v>12</v>
      </c>
    </row>
    <row r="185" spans="1:24" ht="14.25" customHeight="1">
      <c r="A185" s="96">
        <f t="shared" si="3"/>
        <v>45474</v>
      </c>
      <c r="B185" s="36">
        <v>127670</v>
      </c>
      <c r="C185" s="36">
        <v>47483</v>
      </c>
      <c r="D185" s="56">
        <f t="shared" si="0"/>
        <v>175153</v>
      </c>
      <c r="F185" s="240"/>
      <c r="G185" s="107" t="s">
        <v>28</v>
      </c>
      <c r="H185" s="96">
        <f t="shared" si="132"/>
        <v>45474</v>
      </c>
      <c r="I185" s="67">
        <f t="shared" ref="I185:J185" si="300">I184+1</f>
        <v>45108</v>
      </c>
      <c r="J185" s="24">
        <f t="shared" si="300"/>
        <v>43647</v>
      </c>
      <c r="K185" s="112">
        <f>+'Lalin per Hari 2019'!D185</f>
        <v>164614</v>
      </c>
      <c r="L185" s="9">
        <f>+'Lalin per Hari 2023'!D185</f>
        <v>165498</v>
      </c>
      <c r="N185" s="125">
        <f t="shared" si="1"/>
        <v>175153</v>
      </c>
      <c r="O185" s="9"/>
      <c r="P185" s="9"/>
      <c r="Q185" s="9"/>
      <c r="S185" s="110">
        <f t="shared" si="220"/>
        <v>0</v>
      </c>
      <c r="T185" s="110">
        <f t="shared" si="2"/>
        <v>5.8339073583970835E-2</v>
      </c>
    </row>
    <row r="186" spans="1:24" ht="14.25" customHeight="1">
      <c r="A186" s="97">
        <f t="shared" si="3"/>
        <v>45475</v>
      </c>
      <c r="B186" s="36">
        <v>123319</v>
      </c>
      <c r="C186" s="36">
        <v>48566</v>
      </c>
      <c r="D186" s="56">
        <f t="shared" si="0"/>
        <v>171885</v>
      </c>
      <c r="F186" s="239">
        <f>SUM(D186:D192)</f>
        <v>1205942.48</v>
      </c>
      <c r="G186" s="83" t="s">
        <v>30</v>
      </c>
      <c r="H186" s="97">
        <f t="shared" si="132"/>
        <v>45475</v>
      </c>
      <c r="I186" s="75">
        <f t="shared" ref="I186:J186" si="301">I185+1</f>
        <v>45109</v>
      </c>
      <c r="J186" s="12">
        <f t="shared" si="301"/>
        <v>43648</v>
      </c>
      <c r="K186" s="112">
        <f>+'Lalin per Hari 2019'!D186</f>
        <v>162685</v>
      </c>
      <c r="L186" s="9">
        <f>+'Lalin per Hari 2023'!D186</f>
        <v>168921</v>
      </c>
      <c r="N186" s="125">
        <f t="shared" si="1"/>
        <v>171885</v>
      </c>
      <c r="O186" s="9"/>
      <c r="P186" s="9"/>
      <c r="Q186" s="9"/>
      <c r="S186" s="110">
        <f t="shared" si="220"/>
        <v>0</v>
      </c>
      <c r="T186" s="110">
        <f t="shared" si="2"/>
        <v>1.7546663825101616E-2</v>
      </c>
    </row>
    <row r="187" spans="1:24" ht="14.25" customHeight="1">
      <c r="A187" s="97">
        <f t="shared" si="3"/>
        <v>45476</v>
      </c>
      <c r="B187" s="36">
        <v>128095</v>
      </c>
      <c r="C187" s="36">
        <v>47705</v>
      </c>
      <c r="D187" s="56">
        <f t="shared" si="0"/>
        <v>175800</v>
      </c>
      <c r="F187" s="240"/>
      <c r="G187" s="107" t="s">
        <v>32</v>
      </c>
      <c r="H187" s="97">
        <f t="shared" si="132"/>
        <v>45476</v>
      </c>
      <c r="I187" s="55">
        <f t="shared" ref="I187:J187" si="302">I186+1</f>
        <v>45110</v>
      </c>
      <c r="J187" s="12">
        <f t="shared" si="302"/>
        <v>43649</v>
      </c>
      <c r="K187" s="112">
        <f>+'Lalin per Hari 2019'!D187</f>
        <v>167037</v>
      </c>
      <c r="L187" s="9">
        <f>+'Lalin per Hari 2023'!D187</f>
        <v>174183</v>
      </c>
      <c r="N187" s="125">
        <f t="shared" si="1"/>
        <v>175800</v>
      </c>
      <c r="O187" s="9"/>
      <c r="P187" s="9"/>
      <c r="Q187" s="9"/>
      <c r="S187" s="110">
        <f t="shared" si="220"/>
        <v>0</v>
      </c>
      <c r="T187" s="110">
        <f t="shared" si="2"/>
        <v>9.2833399355849444E-3</v>
      </c>
    </row>
    <row r="188" spans="1:24" ht="14.25" customHeight="1">
      <c r="A188" s="97">
        <f t="shared" si="3"/>
        <v>45477</v>
      </c>
      <c r="B188" s="36">
        <v>130443</v>
      </c>
      <c r="C188" s="36">
        <v>48537</v>
      </c>
      <c r="D188" s="56">
        <f t="shared" si="0"/>
        <v>178980</v>
      </c>
      <c r="F188" s="240"/>
      <c r="G188" s="107" t="s">
        <v>34</v>
      </c>
      <c r="H188" s="97">
        <f t="shared" si="132"/>
        <v>45477</v>
      </c>
      <c r="I188" s="55">
        <f t="shared" ref="I188:J188" si="303">I187+1</f>
        <v>45111</v>
      </c>
      <c r="J188" s="12">
        <f t="shared" si="303"/>
        <v>43650</v>
      </c>
      <c r="K188" s="112">
        <f>+'Lalin per Hari 2019'!D188</f>
        <v>167911</v>
      </c>
      <c r="L188" s="9">
        <f>+'Lalin per Hari 2023'!D188</f>
        <v>174104</v>
      </c>
      <c r="N188" s="125">
        <f t="shared" si="1"/>
        <v>178980</v>
      </c>
      <c r="O188" s="9"/>
      <c r="P188" s="9"/>
      <c r="Q188" s="9"/>
      <c r="S188" s="110">
        <f t="shared" si="220"/>
        <v>0</v>
      </c>
      <c r="T188" s="110">
        <f t="shared" si="2"/>
        <v>2.8006249138446071E-2</v>
      </c>
    </row>
    <row r="189" spans="1:24" ht="14.25" customHeight="1">
      <c r="A189" s="97">
        <f t="shared" si="3"/>
        <v>45478</v>
      </c>
      <c r="B189" s="36">
        <v>140234</v>
      </c>
      <c r="C189" s="36">
        <v>43446</v>
      </c>
      <c r="D189" s="56">
        <f t="shared" si="0"/>
        <v>183680</v>
      </c>
      <c r="F189" s="240"/>
      <c r="G189" s="83" t="s">
        <v>36</v>
      </c>
      <c r="H189" s="97">
        <f t="shared" si="132"/>
        <v>45478</v>
      </c>
      <c r="I189" s="55">
        <f t="shared" ref="I189:J189" si="304">I188+1</f>
        <v>45112</v>
      </c>
      <c r="J189" s="12">
        <f t="shared" si="304"/>
        <v>43651</v>
      </c>
      <c r="K189" s="112">
        <f>+'Lalin per Hari 2019'!D189</f>
        <v>170933</v>
      </c>
      <c r="L189" s="9">
        <f>+'Lalin per Hari 2023'!D189</f>
        <v>178643</v>
      </c>
      <c r="N189" s="127">
        <f t="shared" si="1"/>
        <v>183680</v>
      </c>
      <c r="O189" s="9"/>
      <c r="P189" s="9"/>
      <c r="Q189" s="9"/>
      <c r="S189" s="110">
        <f t="shared" si="220"/>
        <v>0</v>
      </c>
      <c r="T189" s="110">
        <f t="shared" si="2"/>
        <v>2.819589908364728E-2</v>
      </c>
    </row>
    <row r="190" spans="1:24" ht="14.25" customHeight="1">
      <c r="A190" s="98">
        <f t="shared" si="3"/>
        <v>45479</v>
      </c>
      <c r="B190" s="40">
        <v>131592</v>
      </c>
      <c r="C190" s="40">
        <v>35799</v>
      </c>
      <c r="D190" s="78">
        <f t="shared" si="0"/>
        <v>167391</v>
      </c>
      <c r="F190" s="240"/>
      <c r="G190" s="83" t="s">
        <v>38</v>
      </c>
      <c r="H190" s="98">
        <f t="shared" si="132"/>
        <v>45479</v>
      </c>
      <c r="I190" s="55">
        <f t="shared" ref="I190:J190" si="305">I189+1</f>
        <v>45113</v>
      </c>
      <c r="J190" s="16">
        <f t="shared" si="305"/>
        <v>43652</v>
      </c>
      <c r="K190" s="112">
        <f>+'Lalin per Hari 2019'!D190</f>
        <v>168739</v>
      </c>
      <c r="L190" s="9">
        <f>+'Lalin per Hari 2023'!D190</f>
        <v>176201</v>
      </c>
      <c r="N190" s="125">
        <f t="shared" si="1"/>
        <v>167391</v>
      </c>
      <c r="O190" s="9"/>
      <c r="P190" s="9"/>
      <c r="Q190" s="9"/>
      <c r="S190" s="110">
        <f t="shared" si="220"/>
        <v>0</v>
      </c>
      <c r="T190" s="110">
        <f t="shared" si="2"/>
        <v>-4.999971623316557E-2</v>
      </c>
      <c r="W190">
        <v>1</v>
      </c>
    </row>
    <row r="191" spans="1:24" ht="14.25" customHeight="1">
      <c r="A191" s="98">
        <f t="shared" si="3"/>
        <v>45480</v>
      </c>
      <c r="B191" s="40">
        <v>139331.31845193545</v>
      </c>
      <c r="C191" s="40">
        <v>14923.161548064552</v>
      </c>
      <c r="D191" s="78">
        <f t="shared" si="0"/>
        <v>154254.48000000001</v>
      </c>
      <c r="F191" s="240"/>
      <c r="G191" s="107" t="s">
        <v>40</v>
      </c>
      <c r="H191" s="98">
        <f t="shared" si="132"/>
        <v>45480</v>
      </c>
      <c r="I191" s="55">
        <f t="shared" ref="I191:J191" si="306">I190+1</f>
        <v>45114</v>
      </c>
      <c r="J191" s="16">
        <f t="shared" si="306"/>
        <v>43653</v>
      </c>
      <c r="K191" s="112">
        <f>+'Lalin per Hari 2019'!D191</f>
        <v>162608</v>
      </c>
      <c r="L191" s="9">
        <f>+'Lalin per Hari 2023'!D191</f>
        <v>177304</v>
      </c>
      <c r="N191" s="9">
        <f t="shared" si="1"/>
        <v>154254.48000000001</v>
      </c>
      <c r="O191" s="9"/>
      <c r="P191" s="9"/>
      <c r="Q191" s="9"/>
      <c r="S191" s="110">
        <f t="shared" si="220"/>
        <v>0</v>
      </c>
      <c r="T191" s="110">
        <f t="shared" si="2"/>
        <v>-0.12999999999999989</v>
      </c>
      <c r="W191">
        <v>1</v>
      </c>
    </row>
    <row r="192" spans="1:24" ht="14.25" customHeight="1">
      <c r="A192" s="97">
        <f t="shared" si="3"/>
        <v>45481</v>
      </c>
      <c r="B192" s="36">
        <v>132605</v>
      </c>
      <c r="C192" s="36">
        <v>41347</v>
      </c>
      <c r="D192" s="56">
        <f t="shared" si="0"/>
        <v>173952</v>
      </c>
      <c r="E192" s="128" t="s">
        <v>13</v>
      </c>
      <c r="F192" s="240"/>
      <c r="G192" s="107" t="s">
        <v>28</v>
      </c>
      <c r="H192" s="97">
        <f t="shared" si="132"/>
        <v>45481</v>
      </c>
      <c r="I192" s="65">
        <f t="shared" ref="I192:J192" si="307">I191+1</f>
        <v>45115</v>
      </c>
      <c r="J192" s="12">
        <f t="shared" si="307"/>
        <v>43654</v>
      </c>
      <c r="K192" s="112">
        <f>+'Lalin per Hari 2019'!D192</f>
        <v>166348</v>
      </c>
      <c r="L192" s="9">
        <f>+'Lalin per Hari 2023'!D192</f>
        <v>179760</v>
      </c>
      <c r="N192" s="9">
        <f t="shared" si="1"/>
        <v>173952</v>
      </c>
      <c r="O192" s="9"/>
      <c r="P192" s="9"/>
      <c r="Q192" s="9"/>
      <c r="S192" s="110">
        <f t="shared" si="220"/>
        <v>0</v>
      </c>
      <c r="T192" s="110">
        <f t="shared" si="2"/>
        <v>-3.2309746328437972E-2</v>
      </c>
    </row>
    <row r="193" spans="1:23" ht="14.25" customHeight="1">
      <c r="A193" s="97">
        <f t="shared" si="3"/>
        <v>45482</v>
      </c>
      <c r="B193" s="36">
        <v>128786</v>
      </c>
      <c r="C193" s="36">
        <v>46535</v>
      </c>
      <c r="D193" s="56">
        <f t="shared" si="0"/>
        <v>175321</v>
      </c>
      <c r="F193" s="239">
        <f>SUM(D193:D199)</f>
        <v>1214059</v>
      </c>
      <c r="G193" s="83" t="s">
        <v>30</v>
      </c>
      <c r="H193" s="97">
        <f t="shared" si="132"/>
        <v>45482</v>
      </c>
      <c r="I193" s="65">
        <f t="shared" ref="I193:J193" si="308">I192+1</f>
        <v>45116</v>
      </c>
      <c r="J193" s="12">
        <f t="shared" si="308"/>
        <v>43655</v>
      </c>
      <c r="K193" s="112">
        <f>+'Lalin per Hari 2019'!D193</f>
        <v>165663</v>
      </c>
      <c r="L193" s="9">
        <f>+'Lalin per Hari 2023'!D193</f>
        <v>172308</v>
      </c>
      <c r="N193" s="9">
        <f t="shared" si="1"/>
        <v>175321</v>
      </c>
      <c r="O193" s="9"/>
      <c r="P193" s="9"/>
      <c r="Q193" s="9"/>
      <c r="S193" s="110">
        <f t="shared" si="220"/>
        <v>0</v>
      </c>
      <c r="T193" s="110">
        <f t="shared" si="2"/>
        <v>1.7486129489054481E-2</v>
      </c>
    </row>
    <row r="194" spans="1:23" ht="14.25" customHeight="1">
      <c r="A194" s="97">
        <f t="shared" si="3"/>
        <v>45483</v>
      </c>
      <c r="B194" s="36">
        <v>129591</v>
      </c>
      <c r="C194" s="36">
        <v>47192</v>
      </c>
      <c r="D194" s="56">
        <f t="shared" si="0"/>
        <v>176783</v>
      </c>
      <c r="F194" s="240"/>
      <c r="G194" s="107" t="s">
        <v>32</v>
      </c>
      <c r="H194" s="97">
        <f t="shared" si="132"/>
        <v>45483</v>
      </c>
      <c r="I194" s="55">
        <f t="shared" ref="I194:J194" si="309">I193+1</f>
        <v>45117</v>
      </c>
      <c r="J194" s="12">
        <f t="shared" si="309"/>
        <v>43656</v>
      </c>
      <c r="K194" s="112">
        <f>+'Lalin per Hari 2019'!D194</f>
        <v>169775</v>
      </c>
      <c r="L194" s="9">
        <f>+'Lalin per Hari 2023'!D194</f>
        <v>173932</v>
      </c>
      <c r="N194" s="9">
        <f t="shared" si="1"/>
        <v>176783</v>
      </c>
      <c r="O194" s="9"/>
      <c r="P194" s="9"/>
      <c r="Q194" s="9"/>
      <c r="S194" s="110">
        <f t="shared" si="220"/>
        <v>0</v>
      </c>
      <c r="T194" s="110">
        <f t="shared" si="2"/>
        <v>1.6391463330496903E-2</v>
      </c>
    </row>
    <row r="195" spans="1:23" ht="14.25" customHeight="1">
      <c r="A195" s="97">
        <f t="shared" si="3"/>
        <v>45484</v>
      </c>
      <c r="B195" s="36">
        <v>128419</v>
      </c>
      <c r="C195" s="36">
        <v>46985</v>
      </c>
      <c r="D195" s="56">
        <f t="shared" si="0"/>
        <v>175404</v>
      </c>
      <c r="F195" s="240"/>
      <c r="G195" s="107" t="s">
        <v>34</v>
      </c>
      <c r="H195" s="97">
        <f t="shared" si="132"/>
        <v>45484</v>
      </c>
      <c r="I195" s="55">
        <f t="shared" ref="I195:J195" si="310">I194+1</f>
        <v>45118</v>
      </c>
      <c r="J195" s="12">
        <f t="shared" si="310"/>
        <v>43657</v>
      </c>
      <c r="K195" s="112">
        <f>+'Lalin per Hari 2019'!D195</f>
        <v>171604</v>
      </c>
      <c r="L195" s="9">
        <f>+'Lalin per Hari 2023'!D195</f>
        <v>170070</v>
      </c>
      <c r="N195" s="9">
        <f t="shared" si="1"/>
        <v>175404</v>
      </c>
      <c r="O195" s="9"/>
      <c r="P195" s="9"/>
      <c r="Q195" s="9"/>
      <c r="S195" s="110">
        <f t="shared" si="220"/>
        <v>0</v>
      </c>
      <c r="T195" s="110">
        <f t="shared" si="2"/>
        <v>3.1363556182748331E-2</v>
      </c>
    </row>
    <row r="196" spans="1:23" ht="14.25" customHeight="1">
      <c r="A196" s="97">
        <f t="shared" si="3"/>
        <v>45485</v>
      </c>
      <c r="B196" s="36">
        <v>131319</v>
      </c>
      <c r="C196" s="36">
        <v>43949</v>
      </c>
      <c r="D196" s="56">
        <f t="shared" si="0"/>
        <v>175268</v>
      </c>
      <c r="F196" s="240"/>
      <c r="G196" s="83" t="s">
        <v>36</v>
      </c>
      <c r="H196" s="97">
        <f t="shared" si="132"/>
        <v>45485</v>
      </c>
      <c r="I196" s="55">
        <f t="shared" ref="I196:J196" si="311">I195+1</f>
        <v>45119</v>
      </c>
      <c r="J196" s="12">
        <f t="shared" si="311"/>
        <v>43658</v>
      </c>
      <c r="K196" s="112">
        <f>+'Lalin per Hari 2019'!D196</f>
        <v>170289</v>
      </c>
      <c r="L196" s="9">
        <f>+'Lalin per Hari 2023'!D196</f>
        <v>174691</v>
      </c>
      <c r="N196" s="9">
        <f t="shared" si="1"/>
        <v>175268</v>
      </c>
      <c r="O196" s="9"/>
      <c r="P196" s="9"/>
      <c r="Q196" s="9"/>
      <c r="S196" s="110">
        <f t="shared" si="220"/>
        <v>0</v>
      </c>
      <c r="T196" s="110">
        <f t="shared" si="2"/>
        <v>3.3029749672277564E-3</v>
      </c>
    </row>
    <row r="197" spans="1:23" ht="14.25" customHeight="1">
      <c r="A197" s="98">
        <f t="shared" si="3"/>
        <v>45486</v>
      </c>
      <c r="B197" s="40">
        <v>137264</v>
      </c>
      <c r="C197" s="40">
        <v>37342</v>
      </c>
      <c r="D197" s="78">
        <f t="shared" si="0"/>
        <v>174606</v>
      </c>
      <c r="F197" s="240"/>
      <c r="G197" s="83" t="s">
        <v>38</v>
      </c>
      <c r="H197" s="98">
        <f t="shared" si="132"/>
        <v>45486</v>
      </c>
      <c r="I197" s="55">
        <f t="shared" ref="I197:J197" si="312">I196+1</f>
        <v>45120</v>
      </c>
      <c r="J197" s="16">
        <f t="shared" si="312"/>
        <v>43659</v>
      </c>
      <c r="K197" s="112">
        <f>+'Lalin per Hari 2019'!D197</f>
        <v>161782</v>
      </c>
      <c r="L197" s="9">
        <f>+'Lalin per Hari 2023'!D197</f>
        <v>172308</v>
      </c>
      <c r="N197" s="125">
        <f t="shared" si="1"/>
        <v>174606</v>
      </c>
      <c r="O197" s="9"/>
      <c r="P197" s="9"/>
      <c r="Q197" s="9"/>
      <c r="S197" s="110">
        <f t="shared" si="220"/>
        <v>0</v>
      </c>
      <c r="T197" s="110">
        <f t="shared" si="2"/>
        <v>1.333658332752985E-2</v>
      </c>
      <c r="W197">
        <v>1</v>
      </c>
    </row>
    <row r="198" spans="1:23" ht="14.25" customHeight="1">
      <c r="A198" s="98">
        <f t="shared" si="3"/>
        <v>45487</v>
      </c>
      <c r="B198" s="40">
        <v>141087</v>
      </c>
      <c r="C198" s="40">
        <v>27547</v>
      </c>
      <c r="D198" s="78">
        <f t="shared" si="0"/>
        <v>168634</v>
      </c>
      <c r="F198" s="240"/>
      <c r="G198" s="107" t="s">
        <v>40</v>
      </c>
      <c r="H198" s="98">
        <f t="shared" si="132"/>
        <v>45487</v>
      </c>
      <c r="I198" s="55">
        <f t="shared" ref="I198:J198" si="313">I197+1</f>
        <v>45121</v>
      </c>
      <c r="J198" s="16">
        <f t="shared" si="313"/>
        <v>43660</v>
      </c>
      <c r="K198" s="112">
        <f>+'Lalin per Hari 2019'!D198</f>
        <v>147029</v>
      </c>
      <c r="L198" s="9">
        <f>+'Lalin per Hari 2023'!D198</f>
        <v>174977</v>
      </c>
      <c r="N198" s="125">
        <f t="shared" si="1"/>
        <v>168634</v>
      </c>
      <c r="O198" s="9"/>
      <c r="P198" s="9"/>
      <c r="Q198" s="9"/>
      <c r="S198" s="110">
        <f t="shared" si="220"/>
        <v>0</v>
      </c>
      <c r="T198" s="110">
        <f t="shared" si="2"/>
        <v>-3.6250478634334837E-2</v>
      </c>
      <c r="W198">
        <v>1</v>
      </c>
    </row>
    <row r="199" spans="1:23" ht="14.25" customHeight="1">
      <c r="A199" s="97">
        <f t="shared" si="3"/>
        <v>45488</v>
      </c>
      <c r="B199" s="36">
        <v>122563</v>
      </c>
      <c r="C199" s="36">
        <v>45480</v>
      </c>
      <c r="D199" s="56">
        <f t="shared" si="0"/>
        <v>168043</v>
      </c>
      <c r="F199" s="240"/>
      <c r="G199" s="107" t="s">
        <v>28</v>
      </c>
      <c r="H199" s="97">
        <f t="shared" si="132"/>
        <v>45488</v>
      </c>
      <c r="I199" s="65">
        <f t="shared" ref="I199:J199" si="314">I198+1</f>
        <v>45122</v>
      </c>
      <c r="J199" s="12">
        <f t="shared" si="314"/>
        <v>43661</v>
      </c>
      <c r="K199" s="112">
        <f>+'Lalin per Hari 2019'!D199</f>
        <v>157970</v>
      </c>
      <c r="L199" s="9">
        <f>+'Lalin per Hari 2023'!D199</f>
        <v>170814</v>
      </c>
      <c r="N199" s="9">
        <f t="shared" si="1"/>
        <v>168043</v>
      </c>
      <c r="O199" s="9"/>
      <c r="P199" s="9"/>
      <c r="Q199" s="9"/>
      <c r="S199" s="110">
        <f t="shared" si="220"/>
        <v>0</v>
      </c>
      <c r="T199" s="110">
        <f t="shared" si="2"/>
        <v>-1.6222323697120844E-2</v>
      </c>
    </row>
    <row r="200" spans="1:23" ht="14.25" customHeight="1">
      <c r="A200" s="97">
        <f t="shared" si="3"/>
        <v>45489</v>
      </c>
      <c r="B200" s="36">
        <v>120552</v>
      </c>
      <c r="C200" s="36">
        <v>49345</v>
      </c>
      <c r="D200" s="56">
        <f t="shared" si="0"/>
        <v>169897</v>
      </c>
      <c r="F200" s="239">
        <f>SUM(D200:D206)</f>
        <v>1158287</v>
      </c>
      <c r="G200" s="83" t="s">
        <v>30</v>
      </c>
      <c r="H200" s="97">
        <f t="shared" si="132"/>
        <v>45489</v>
      </c>
      <c r="I200" s="65">
        <f t="shared" ref="I200:J200" si="315">I199+1</f>
        <v>45123</v>
      </c>
      <c r="J200" s="12">
        <f t="shared" si="315"/>
        <v>43662</v>
      </c>
      <c r="K200" s="112">
        <f>+'Lalin per Hari 2019'!D200</f>
        <v>156692</v>
      </c>
      <c r="L200" s="9">
        <f>+'Lalin per Hari 2023'!D200</f>
        <v>157533</v>
      </c>
      <c r="N200" s="9">
        <f t="shared" si="1"/>
        <v>169897</v>
      </c>
      <c r="O200" s="9"/>
      <c r="P200" s="9"/>
      <c r="Q200" s="9"/>
      <c r="S200" s="110">
        <f t="shared" si="220"/>
        <v>0</v>
      </c>
      <c r="T200" s="110">
        <f t="shared" si="2"/>
        <v>7.8485142795477802E-2</v>
      </c>
    </row>
    <row r="201" spans="1:23" ht="14.25" customHeight="1">
      <c r="A201" s="97">
        <f t="shared" si="3"/>
        <v>45490</v>
      </c>
      <c r="B201" s="36">
        <v>118996</v>
      </c>
      <c r="C201" s="36">
        <v>48670</v>
      </c>
      <c r="D201" s="56">
        <f t="shared" si="0"/>
        <v>167666</v>
      </c>
      <c r="F201" s="240"/>
      <c r="G201" s="107" t="s">
        <v>32</v>
      </c>
      <c r="H201" s="97">
        <f t="shared" si="132"/>
        <v>45490</v>
      </c>
      <c r="I201" s="55">
        <f t="shared" ref="I201:J201" si="316">I200+1</f>
        <v>45124</v>
      </c>
      <c r="J201" s="12">
        <f t="shared" si="316"/>
        <v>43663</v>
      </c>
      <c r="K201" s="112">
        <f>+'Lalin per Hari 2019'!D201</f>
        <v>159031</v>
      </c>
      <c r="L201" s="9">
        <f>+'Lalin per Hari 2023'!D201</f>
        <v>163571</v>
      </c>
      <c r="N201" s="9">
        <f t="shared" si="1"/>
        <v>167666</v>
      </c>
      <c r="O201" s="9"/>
      <c r="P201" s="9"/>
      <c r="Q201" s="9"/>
      <c r="S201" s="110">
        <f t="shared" si="220"/>
        <v>0</v>
      </c>
      <c r="T201" s="110">
        <f t="shared" si="2"/>
        <v>2.503500009170323E-2</v>
      </c>
    </row>
    <row r="202" spans="1:23" ht="14.25" customHeight="1">
      <c r="A202" s="97">
        <f t="shared" si="3"/>
        <v>45491</v>
      </c>
      <c r="B202" s="36">
        <v>120050</v>
      </c>
      <c r="C202" s="36">
        <v>47864</v>
      </c>
      <c r="D202" s="56">
        <f t="shared" si="0"/>
        <v>167914</v>
      </c>
      <c r="F202" s="240"/>
      <c r="G202" s="107" t="s">
        <v>34</v>
      </c>
      <c r="H202" s="97">
        <f t="shared" si="132"/>
        <v>45491</v>
      </c>
      <c r="I202" s="55">
        <f t="shared" ref="I202:J202" si="317">I201+1</f>
        <v>45125</v>
      </c>
      <c r="J202" s="12">
        <f t="shared" si="317"/>
        <v>43664</v>
      </c>
      <c r="K202" s="112">
        <f>+'Lalin per Hari 2019'!D202</f>
        <v>160434</v>
      </c>
      <c r="L202" s="9">
        <f>+'Lalin per Hari 2023'!D202</f>
        <v>164989</v>
      </c>
      <c r="N202" s="9">
        <f t="shared" si="1"/>
        <v>167914</v>
      </c>
      <c r="O202" s="9"/>
      <c r="P202" s="9"/>
      <c r="Q202" s="9"/>
      <c r="S202" s="110">
        <f t="shared" si="220"/>
        <v>0</v>
      </c>
      <c r="T202" s="110">
        <f t="shared" si="2"/>
        <v>1.7728454624247769E-2</v>
      </c>
    </row>
    <row r="203" spans="1:23" ht="14.25" customHeight="1">
      <c r="A203" s="97">
        <f t="shared" si="3"/>
        <v>45492</v>
      </c>
      <c r="B203" s="36">
        <v>125427</v>
      </c>
      <c r="C203" s="36">
        <v>45919</v>
      </c>
      <c r="D203" s="56">
        <f t="shared" si="0"/>
        <v>171346</v>
      </c>
      <c r="F203" s="240"/>
      <c r="G203" s="83" t="s">
        <v>36</v>
      </c>
      <c r="H203" s="97">
        <f t="shared" si="132"/>
        <v>45492</v>
      </c>
      <c r="I203" s="65">
        <f t="shared" ref="I203:J203" si="318">I202+1</f>
        <v>45126</v>
      </c>
      <c r="J203" s="12">
        <f t="shared" si="318"/>
        <v>43665</v>
      </c>
      <c r="K203" s="112">
        <f>+'Lalin per Hari 2019'!D203</f>
        <v>160773</v>
      </c>
      <c r="L203" s="9">
        <f>+'Lalin per Hari 2023'!D203</f>
        <v>132389</v>
      </c>
      <c r="N203" s="9">
        <f t="shared" si="1"/>
        <v>171346</v>
      </c>
      <c r="O203" s="9"/>
      <c r="P203" s="9"/>
      <c r="Q203" s="9"/>
      <c r="S203" s="110">
        <f t="shared" si="220"/>
        <v>0</v>
      </c>
      <c r="T203" s="110">
        <f t="shared" si="2"/>
        <v>0.2942616078375091</v>
      </c>
    </row>
    <row r="204" spans="1:23" ht="14.25" customHeight="1">
      <c r="A204" s="98">
        <f t="shared" si="3"/>
        <v>45493</v>
      </c>
      <c r="B204" s="40">
        <v>128459</v>
      </c>
      <c r="C204" s="40">
        <v>34947</v>
      </c>
      <c r="D204" s="78">
        <f t="shared" si="0"/>
        <v>163406</v>
      </c>
      <c r="F204" s="240"/>
      <c r="G204" s="83" t="s">
        <v>38</v>
      </c>
      <c r="H204" s="98">
        <f t="shared" si="132"/>
        <v>45493</v>
      </c>
      <c r="I204" s="55">
        <f t="shared" ref="I204:J204" si="319">I203+1</f>
        <v>45127</v>
      </c>
      <c r="J204" s="16">
        <f t="shared" si="319"/>
        <v>43666</v>
      </c>
      <c r="K204" s="112">
        <f>+'Lalin per Hari 2019'!D204</f>
        <v>148409</v>
      </c>
      <c r="L204" s="9">
        <f>+'Lalin per Hari 2023'!D204</f>
        <v>163552</v>
      </c>
      <c r="N204" s="125">
        <f t="shared" si="1"/>
        <v>163406</v>
      </c>
      <c r="O204" s="9"/>
      <c r="P204" s="9"/>
      <c r="Q204" s="9"/>
      <c r="S204" s="110">
        <f t="shared" si="220"/>
        <v>0</v>
      </c>
      <c r="T204" s="110">
        <f t="shared" si="2"/>
        <v>-8.9268244961848708E-4</v>
      </c>
      <c r="W204">
        <v>1</v>
      </c>
    </row>
    <row r="205" spans="1:23" ht="14.25" customHeight="1">
      <c r="A205" s="98">
        <f t="shared" si="3"/>
        <v>45494</v>
      </c>
      <c r="B205" s="40">
        <v>127419</v>
      </c>
      <c r="C205" s="40">
        <v>24878</v>
      </c>
      <c r="D205" s="78">
        <f t="shared" si="0"/>
        <v>152297</v>
      </c>
      <c r="F205" s="240"/>
      <c r="G205" s="107" t="s">
        <v>40</v>
      </c>
      <c r="H205" s="98">
        <f t="shared" si="132"/>
        <v>45494</v>
      </c>
      <c r="I205" s="55">
        <f t="shared" ref="I205:J205" si="320">I204+1</f>
        <v>45128</v>
      </c>
      <c r="J205" s="16">
        <f t="shared" si="320"/>
        <v>43667</v>
      </c>
      <c r="K205" s="112">
        <f>+'Lalin per Hari 2019'!D205</f>
        <v>136324</v>
      </c>
      <c r="L205" s="9">
        <f>+'Lalin per Hari 2023'!D205</f>
        <v>164567</v>
      </c>
      <c r="N205" s="9">
        <f t="shared" si="1"/>
        <v>152297</v>
      </c>
      <c r="O205" s="9"/>
      <c r="P205" s="9"/>
      <c r="Q205" s="9"/>
      <c r="S205" s="110">
        <f t="shared" si="220"/>
        <v>0</v>
      </c>
      <c r="T205" s="110">
        <f t="shared" si="2"/>
        <v>-7.4559298036665944E-2</v>
      </c>
      <c r="W205">
        <v>1</v>
      </c>
    </row>
    <row r="206" spans="1:23" ht="14.25" customHeight="1">
      <c r="A206" s="97">
        <f t="shared" si="3"/>
        <v>45495</v>
      </c>
      <c r="B206" s="36">
        <v>119553</v>
      </c>
      <c r="C206" s="36">
        <v>46208</v>
      </c>
      <c r="D206" s="56">
        <f t="shared" si="0"/>
        <v>165761</v>
      </c>
      <c r="F206" s="240"/>
      <c r="G206" s="107" t="s">
        <v>28</v>
      </c>
      <c r="H206" s="97">
        <f t="shared" si="132"/>
        <v>45495</v>
      </c>
      <c r="I206" s="65">
        <f t="shared" ref="I206:J206" si="321">I205+1</f>
        <v>45129</v>
      </c>
      <c r="J206" s="12">
        <f t="shared" si="321"/>
        <v>43668</v>
      </c>
      <c r="K206" s="112">
        <f>+'Lalin per Hari 2019'!D206</f>
        <v>154992</v>
      </c>
      <c r="L206" s="9">
        <f>+'Lalin per Hari 2023'!D206</f>
        <v>151848</v>
      </c>
      <c r="N206" s="9">
        <f t="shared" si="1"/>
        <v>165761</v>
      </c>
      <c r="O206" s="9"/>
      <c r="P206" s="9"/>
      <c r="Q206" s="9"/>
      <c r="S206" s="110">
        <f t="shared" si="220"/>
        <v>0</v>
      </c>
      <c r="T206" s="110">
        <f t="shared" si="2"/>
        <v>9.1624519256098269E-2</v>
      </c>
    </row>
    <row r="207" spans="1:23" ht="14.25" customHeight="1">
      <c r="A207" s="97">
        <f t="shared" si="3"/>
        <v>45496</v>
      </c>
      <c r="B207" s="36">
        <v>115996</v>
      </c>
      <c r="C207" s="36">
        <v>48518</v>
      </c>
      <c r="D207" s="56">
        <f t="shared" si="0"/>
        <v>164514</v>
      </c>
      <c r="F207" s="239">
        <f>SUM(D207:D213)</f>
        <v>1147775</v>
      </c>
      <c r="G207" s="83" t="s">
        <v>30</v>
      </c>
      <c r="H207" s="97">
        <f t="shared" si="132"/>
        <v>45496</v>
      </c>
      <c r="I207" s="65">
        <f t="shared" ref="I207:J207" si="322">I206+1</f>
        <v>45130</v>
      </c>
      <c r="J207" s="12">
        <f t="shared" si="322"/>
        <v>43669</v>
      </c>
      <c r="K207" s="112">
        <f>+'Lalin per Hari 2019'!D207</f>
        <v>155137</v>
      </c>
      <c r="L207" s="9">
        <f>+'Lalin per Hari 2023'!D207</f>
        <v>139334</v>
      </c>
      <c r="N207" s="9">
        <f t="shared" si="1"/>
        <v>164514</v>
      </c>
      <c r="O207" s="9"/>
      <c r="P207" s="9"/>
      <c r="Q207" s="9"/>
      <c r="S207" s="110">
        <f t="shared" si="220"/>
        <v>0</v>
      </c>
      <c r="T207" s="110">
        <f t="shared" si="2"/>
        <v>0.18071683867541299</v>
      </c>
    </row>
    <row r="208" spans="1:23" ht="14.25" customHeight="1">
      <c r="A208" s="97">
        <f t="shared" si="3"/>
        <v>45497</v>
      </c>
      <c r="B208" s="36">
        <v>119133</v>
      </c>
      <c r="C208" s="36">
        <v>48687</v>
      </c>
      <c r="D208" s="56">
        <f t="shared" si="0"/>
        <v>167820</v>
      </c>
      <c r="F208" s="240"/>
      <c r="G208" s="107" t="s">
        <v>32</v>
      </c>
      <c r="H208" s="97">
        <f t="shared" si="132"/>
        <v>45497</v>
      </c>
      <c r="I208" s="55">
        <f t="shared" ref="I208:J208" si="323">I207+1</f>
        <v>45131</v>
      </c>
      <c r="J208" s="12">
        <f t="shared" si="323"/>
        <v>43670</v>
      </c>
      <c r="K208" s="112">
        <f>+'Lalin per Hari 2019'!D208</f>
        <v>157174</v>
      </c>
      <c r="L208" s="9">
        <f>+'Lalin per Hari 2023'!D208</f>
        <v>162638</v>
      </c>
      <c r="N208" s="9">
        <f t="shared" si="1"/>
        <v>167820</v>
      </c>
      <c r="O208" s="9"/>
      <c r="P208" s="9"/>
      <c r="Q208" s="9"/>
      <c r="S208" s="110">
        <f t="shared" si="220"/>
        <v>0</v>
      </c>
      <c r="T208" s="110">
        <f t="shared" si="2"/>
        <v>3.1862172432026936E-2</v>
      </c>
    </row>
    <row r="209" spans="1:24" ht="14.25" customHeight="1">
      <c r="A209" s="97">
        <f t="shared" si="3"/>
        <v>45498</v>
      </c>
      <c r="B209" s="36">
        <v>121553</v>
      </c>
      <c r="C209" s="36">
        <v>49297</v>
      </c>
      <c r="D209" s="56">
        <f t="shared" si="0"/>
        <v>170850</v>
      </c>
      <c r="F209" s="240"/>
      <c r="G209" s="107" t="s">
        <v>34</v>
      </c>
      <c r="H209" s="97">
        <f t="shared" si="132"/>
        <v>45498</v>
      </c>
      <c r="I209" s="55">
        <f t="shared" ref="I209:J209" si="324">I208+1</f>
        <v>45132</v>
      </c>
      <c r="J209" s="12">
        <f t="shared" si="324"/>
        <v>43671</v>
      </c>
      <c r="K209" s="112">
        <f>+'Lalin per Hari 2019'!D209</f>
        <v>158813</v>
      </c>
      <c r="L209" s="9">
        <f>+'Lalin per Hari 2023'!D209</f>
        <v>163933</v>
      </c>
      <c r="N209" s="9">
        <f t="shared" si="1"/>
        <v>170850</v>
      </c>
      <c r="O209" s="9"/>
      <c r="P209" s="9"/>
      <c r="Q209" s="9"/>
      <c r="S209" s="110">
        <f t="shared" si="220"/>
        <v>0</v>
      </c>
      <c r="T209" s="110">
        <f t="shared" si="2"/>
        <v>4.219406708838358E-2</v>
      </c>
    </row>
    <row r="210" spans="1:24" ht="14.25" customHeight="1">
      <c r="A210" s="97">
        <f t="shared" si="3"/>
        <v>45499</v>
      </c>
      <c r="B210" s="36">
        <v>133095</v>
      </c>
      <c r="C210" s="36">
        <v>44756</v>
      </c>
      <c r="D210" s="56">
        <f t="shared" si="0"/>
        <v>177851</v>
      </c>
      <c r="F210" s="240"/>
      <c r="G210" s="83" t="s">
        <v>36</v>
      </c>
      <c r="H210" s="97">
        <f t="shared" si="132"/>
        <v>45499</v>
      </c>
      <c r="I210" s="55">
        <f t="shared" ref="I210:J210" si="325">I209+1</f>
        <v>45133</v>
      </c>
      <c r="J210" s="12">
        <f t="shared" si="325"/>
        <v>43672</v>
      </c>
      <c r="K210" s="112">
        <f>+'Lalin per Hari 2019'!D210</f>
        <v>160322</v>
      </c>
      <c r="L210" s="9">
        <f>+'Lalin per Hari 2023'!D210</f>
        <v>164483</v>
      </c>
      <c r="N210" s="9">
        <f t="shared" si="1"/>
        <v>177851</v>
      </c>
      <c r="O210" s="9"/>
      <c r="P210" s="9"/>
      <c r="Q210" s="9"/>
      <c r="S210" s="110">
        <f t="shared" si="220"/>
        <v>0</v>
      </c>
      <c r="T210" s="110">
        <f t="shared" si="2"/>
        <v>8.1272836706528961E-2</v>
      </c>
    </row>
    <row r="211" spans="1:24" ht="14.25" customHeight="1">
      <c r="A211" s="98">
        <f t="shared" si="3"/>
        <v>45500</v>
      </c>
      <c r="B211" s="40">
        <v>116845</v>
      </c>
      <c r="C211" s="40">
        <v>31788</v>
      </c>
      <c r="D211" s="78">
        <f t="shared" si="0"/>
        <v>148633</v>
      </c>
      <c r="F211" s="240"/>
      <c r="G211" s="83" t="s">
        <v>38</v>
      </c>
      <c r="H211" s="98">
        <f t="shared" si="132"/>
        <v>45500</v>
      </c>
      <c r="I211" s="55">
        <f t="shared" ref="I211:J211" si="326">I210+1</f>
        <v>45134</v>
      </c>
      <c r="J211" s="16">
        <f t="shared" si="326"/>
        <v>43673</v>
      </c>
      <c r="K211" s="112">
        <f>+'Lalin per Hari 2019'!D211</f>
        <v>150496</v>
      </c>
      <c r="L211" s="9">
        <f>+'Lalin per Hari 2023'!D211</f>
        <v>164006</v>
      </c>
      <c r="N211" s="9">
        <f t="shared" si="1"/>
        <v>148633</v>
      </c>
      <c r="O211" s="9"/>
      <c r="P211" s="9"/>
      <c r="Q211" s="9"/>
      <c r="S211" s="110">
        <f t="shared" si="220"/>
        <v>0</v>
      </c>
      <c r="T211" s="110">
        <f t="shared" si="2"/>
        <v>-9.373437557162545E-2</v>
      </c>
      <c r="W211">
        <v>1</v>
      </c>
    </row>
    <row r="212" spans="1:24" ht="14.25" customHeight="1">
      <c r="A212" s="98">
        <f t="shared" si="3"/>
        <v>45501</v>
      </c>
      <c r="B212" s="40">
        <v>126254</v>
      </c>
      <c r="C212" s="40">
        <v>24651</v>
      </c>
      <c r="D212" s="78">
        <f t="shared" si="0"/>
        <v>150905</v>
      </c>
      <c r="F212" s="240"/>
      <c r="G212" s="107" t="s">
        <v>40</v>
      </c>
      <c r="H212" s="98">
        <f t="shared" si="132"/>
        <v>45501</v>
      </c>
      <c r="I212" s="55">
        <f t="shared" ref="I212:J212" si="327">I211+1</f>
        <v>45135</v>
      </c>
      <c r="J212" s="16">
        <f t="shared" si="327"/>
        <v>43674</v>
      </c>
      <c r="K212" s="112">
        <f>+'Lalin per Hari 2019'!D212</f>
        <v>138751</v>
      </c>
      <c r="L212" s="9">
        <f>+'Lalin per Hari 2023'!D212</f>
        <v>166678</v>
      </c>
      <c r="N212" s="9">
        <f t="shared" si="1"/>
        <v>150905</v>
      </c>
      <c r="O212" s="9"/>
      <c r="P212" s="9"/>
      <c r="Q212" s="9"/>
      <c r="S212" s="110">
        <f t="shared" si="220"/>
        <v>0</v>
      </c>
      <c r="T212" s="110">
        <f t="shared" si="2"/>
        <v>-9.4631565053576394E-2</v>
      </c>
      <c r="W212">
        <v>1</v>
      </c>
      <c r="X212">
        <f>+SUM(W189:W212)</f>
        <v>8</v>
      </c>
    </row>
    <row r="213" spans="1:24" ht="14.25" customHeight="1">
      <c r="A213" s="97">
        <f t="shared" si="3"/>
        <v>45502</v>
      </c>
      <c r="B213" s="36">
        <v>119908</v>
      </c>
      <c r="C213" s="36">
        <v>47294</v>
      </c>
      <c r="D213" s="56">
        <f t="shared" si="0"/>
        <v>167202</v>
      </c>
      <c r="F213" s="240"/>
      <c r="G213" s="107" t="s">
        <v>28</v>
      </c>
      <c r="H213" s="97">
        <f t="shared" si="132"/>
        <v>45502</v>
      </c>
      <c r="I213" s="65">
        <f t="shared" ref="I213:J213" si="328">I212+1</f>
        <v>45136</v>
      </c>
      <c r="J213" s="12">
        <f t="shared" si="328"/>
        <v>43675</v>
      </c>
      <c r="K213" s="112">
        <f>+'Lalin per Hari 2019'!D213</f>
        <v>155193</v>
      </c>
      <c r="L213" s="9">
        <f>+'Lalin per Hari 2023'!D213</f>
        <v>157746</v>
      </c>
      <c r="N213" s="9">
        <f t="shared" si="1"/>
        <v>167202</v>
      </c>
      <c r="O213" s="9"/>
      <c r="P213" s="9"/>
      <c r="Q213" s="9"/>
      <c r="S213" s="110">
        <f t="shared" si="220"/>
        <v>0</v>
      </c>
      <c r="T213" s="110">
        <f t="shared" si="2"/>
        <v>5.9944467688562542E-2</v>
      </c>
    </row>
    <row r="214" spans="1:24" ht="14.25" customHeight="1">
      <c r="A214" s="97">
        <f t="shared" si="3"/>
        <v>45503</v>
      </c>
      <c r="B214" s="36">
        <v>115218</v>
      </c>
      <c r="C214" s="36">
        <v>50043</v>
      </c>
      <c r="D214" s="56">
        <f t="shared" si="0"/>
        <v>165261</v>
      </c>
      <c r="F214" s="239">
        <f>SUM(D214:D220)</f>
        <v>1152310</v>
      </c>
      <c r="G214" s="83" t="s">
        <v>30</v>
      </c>
      <c r="H214" s="97">
        <f t="shared" si="132"/>
        <v>45503</v>
      </c>
      <c r="I214" s="65">
        <f t="shared" ref="I214:J214" si="329">I213+1</f>
        <v>45137</v>
      </c>
      <c r="J214" s="12">
        <f t="shared" si="329"/>
        <v>43676</v>
      </c>
      <c r="K214" s="112">
        <f>+'Lalin per Hari 2019'!D214</f>
        <v>155839</v>
      </c>
      <c r="L214" s="9">
        <f>+'Lalin per Hari 2023'!D214</f>
        <v>145803</v>
      </c>
      <c r="N214" s="9">
        <f t="shared" si="1"/>
        <v>165261</v>
      </c>
      <c r="O214" s="9"/>
      <c r="P214" s="9"/>
      <c r="Q214" s="9"/>
      <c r="S214" s="110">
        <f t="shared" si="220"/>
        <v>0</v>
      </c>
      <c r="T214" s="110">
        <f t="shared" si="2"/>
        <v>0.13345404415547013</v>
      </c>
    </row>
    <row r="215" spans="1:24" ht="14.25" customHeight="1">
      <c r="A215" s="99">
        <f t="shared" si="3"/>
        <v>45504</v>
      </c>
      <c r="B215" s="36">
        <v>117151</v>
      </c>
      <c r="C215" s="36">
        <v>48948</v>
      </c>
      <c r="D215" s="56">
        <f t="shared" si="0"/>
        <v>166099</v>
      </c>
      <c r="E215" s="9">
        <f>SUM(D185:D215)</f>
        <v>5232576.4800000004</v>
      </c>
      <c r="F215" s="240"/>
      <c r="G215" s="107" t="s">
        <v>32</v>
      </c>
      <c r="H215" s="99">
        <f t="shared" si="132"/>
        <v>45504</v>
      </c>
      <c r="I215" s="55">
        <f t="shared" ref="I215:J215" si="330">I214+1</f>
        <v>45138</v>
      </c>
      <c r="J215" s="20">
        <f t="shared" si="330"/>
        <v>43677</v>
      </c>
      <c r="K215" s="112">
        <f>+'Lalin per Hari 2019'!D215</f>
        <v>157767</v>
      </c>
      <c r="L215" s="9">
        <f>+'Lalin per Hari 2023'!D215</f>
        <v>160580</v>
      </c>
      <c r="N215" s="9">
        <f t="shared" si="1"/>
        <v>166099</v>
      </c>
      <c r="O215" s="9"/>
      <c r="P215" s="9"/>
      <c r="Q215" s="9"/>
      <c r="S215" s="110">
        <f t="shared" si="220"/>
        <v>0</v>
      </c>
      <c r="T215" s="110">
        <f t="shared" si="2"/>
        <v>3.4369161788516678E-2</v>
      </c>
    </row>
    <row r="216" spans="1:24" ht="14.25" customHeight="1">
      <c r="A216" s="96">
        <f t="shared" si="3"/>
        <v>45505</v>
      </c>
      <c r="B216" s="36">
        <v>120674</v>
      </c>
      <c r="C216" s="36">
        <v>48130</v>
      </c>
      <c r="D216" s="56">
        <f t="shared" si="0"/>
        <v>168804</v>
      </c>
      <c r="F216" s="240"/>
      <c r="G216" s="107" t="s">
        <v>34</v>
      </c>
      <c r="H216" s="96">
        <f t="shared" si="132"/>
        <v>45505</v>
      </c>
      <c r="I216" s="68">
        <f t="shared" ref="I216:J216" si="331">I215+1</f>
        <v>45139</v>
      </c>
      <c r="J216" s="24">
        <f t="shared" si="331"/>
        <v>43678</v>
      </c>
      <c r="K216" s="112">
        <f>+'Lalin per Hari 2019'!D216</f>
        <v>155408</v>
      </c>
      <c r="L216" s="9">
        <f>+'Lalin per Hari 2023'!D216</f>
        <v>159185</v>
      </c>
      <c r="N216" s="9">
        <f t="shared" si="1"/>
        <v>168804</v>
      </c>
      <c r="O216" s="9"/>
      <c r="P216" s="9"/>
      <c r="Q216" s="9"/>
      <c r="S216" s="110">
        <f t="shared" si="220"/>
        <v>0</v>
      </c>
      <c r="T216" s="110">
        <f t="shared" si="2"/>
        <v>6.042654772748679E-2</v>
      </c>
    </row>
    <row r="217" spans="1:24" ht="14.25" customHeight="1">
      <c r="A217" s="97">
        <f t="shared" si="3"/>
        <v>45506</v>
      </c>
      <c r="B217" s="36">
        <v>122854</v>
      </c>
      <c r="C217" s="36">
        <v>47027</v>
      </c>
      <c r="D217" s="56">
        <f t="shared" si="0"/>
        <v>169881</v>
      </c>
      <c r="F217" s="240"/>
      <c r="G217" s="83" t="s">
        <v>36</v>
      </c>
      <c r="H217" s="97">
        <f t="shared" si="132"/>
        <v>45506</v>
      </c>
      <c r="I217" s="69">
        <f t="shared" ref="I217:J217" si="332">I216+1</f>
        <v>45140</v>
      </c>
      <c r="J217" s="12">
        <f t="shared" si="332"/>
        <v>43679</v>
      </c>
      <c r="K217" s="112">
        <f>+'Lalin per Hari 2019'!D217</f>
        <v>157829</v>
      </c>
      <c r="L217" s="9">
        <f>+'Lalin per Hari 2023'!D217</f>
        <v>162598</v>
      </c>
      <c r="N217" s="9">
        <f t="shared" si="1"/>
        <v>169881</v>
      </c>
      <c r="O217" s="9"/>
      <c r="P217" s="9"/>
      <c r="Q217" s="9"/>
      <c r="S217" s="110">
        <f t="shared" si="220"/>
        <v>0</v>
      </c>
      <c r="T217" s="110">
        <f t="shared" si="2"/>
        <v>4.4791448849309301E-2</v>
      </c>
    </row>
    <row r="218" spans="1:24" ht="14.25" customHeight="1">
      <c r="A218" s="98">
        <f t="shared" si="3"/>
        <v>45507</v>
      </c>
      <c r="B218" s="40">
        <v>125846</v>
      </c>
      <c r="C218" s="40">
        <v>38823</v>
      </c>
      <c r="D218" s="78">
        <f t="shared" si="0"/>
        <v>164669</v>
      </c>
      <c r="F218" s="240"/>
      <c r="G218" s="83" t="s">
        <v>38</v>
      </c>
      <c r="H218" s="98">
        <f t="shared" si="132"/>
        <v>45507</v>
      </c>
      <c r="I218" s="55">
        <f t="shared" ref="I218:J218" si="333">I217+1</f>
        <v>45141</v>
      </c>
      <c r="J218" s="16">
        <f t="shared" si="333"/>
        <v>43680</v>
      </c>
      <c r="K218" s="112">
        <f>+'Lalin per Hari 2019'!D218</f>
        <v>148599</v>
      </c>
      <c r="L218" s="9">
        <f>+'Lalin per Hari 2023'!D218</f>
        <v>165957</v>
      </c>
      <c r="N218" s="125">
        <f t="shared" si="1"/>
        <v>164669</v>
      </c>
      <c r="O218" s="9"/>
      <c r="P218" s="9"/>
      <c r="Q218" s="9"/>
      <c r="S218" s="110">
        <f t="shared" si="220"/>
        <v>0</v>
      </c>
      <c r="T218" s="110">
        <f t="shared" si="2"/>
        <v>-7.7610465361509506E-3</v>
      </c>
      <c r="W218">
        <v>1</v>
      </c>
    </row>
    <row r="219" spans="1:24" ht="14.25" customHeight="1">
      <c r="A219" s="98">
        <f t="shared" si="3"/>
        <v>45508</v>
      </c>
      <c r="B219" s="40">
        <v>126088</v>
      </c>
      <c r="C219" s="40">
        <v>25495</v>
      </c>
      <c r="D219" s="78">
        <f t="shared" si="0"/>
        <v>151583</v>
      </c>
      <c r="F219" s="240"/>
      <c r="G219" s="107" t="s">
        <v>40</v>
      </c>
      <c r="H219" s="98">
        <f t="shared" si="132"/>
        <v>45508</v>
      </c>
      <c r="I219" s="55">
        <f t="shared" ref="I219:J219" si="334">I218+1</f>
        <v>45142</v>
      </c>
      <c r="J219" s="16">
        <f t="shared" si="334"/>
        <v>43681</v>
      </c>
      <c r="K219" s="112">
        <f>+'Lalin per Hari 2019'!D219</f>
        <v>132252</v>
      </c>
      <c r="L219" s="9">
        <f>+'Lalin per Hari 2023'!D219</f>
        <v>170177</v>
      </c>
      <c r="N219" s="9">
        <f t="shared" si="1"/>
        <v>151583</v>
      </c>
      <c r="O219" s="9"/>
      <c r="P219" s="9"/>
      <c r="Q219" s="9"/>
      <c r="S219" s="110">
        <f t="shared" si="220"/>
        <v>0</v>
      </c>
      <c r="T219" s="110">
        <f t="shared" si="2"/>
        <v>-0.1092627088266922</v>
      </c>
      <c r="W219">
        <v>1</v>
      </c>
    </row>
    <row r="220" spans="1:24" ht="14.25" customHeight="1">
      <c r="A220" s="97">
        <f t="shared" si="3"/>
        <v>45509</v>
      </c>
      <c r="B220" s="36">
        <v>118234</v>
      </c>
      <c r="C220" s="36">
        <v>47779</v>
      </c>
      <c r="D220" s="56">
        <f t="shared" si="0"/>
        <v>166013</v>
      </c>
      <c r="F220" s="240"/>
      <c r="G220" s="107" t="s">
        <v>28</v>
      </c>
      <c r="H220" s="97">
        <f t="shared" si="132"/>
        <v>45509</v>
      </c>
      <c r="I220" s="65">
        <f t="shared" ref="I220:J220" si="335">I219+1</f>
        <v>45143</v>
      </c>
      <c r="J220" s="12">
        <f t="shared" si="335"/>
        <v>43682</v>
      </c>
      <c r="K220" s="112">
        <f>+'Lalin per Hari 2019'!D220</f>
        <v>149524</v>
      </c>
      <c r="L220" s="9">
        <f>+'Lalin per Hari 2023'!D220</f>
        <v>160129</v>
      </c>
      <c r="N220" s="9">
        <f t="shared" si="1"/>
        <v>166013</v>
      </c>
      <c r="O220" s="9"/>
      <c r="P220" s="9"/>
      <c r="Q220" s="9"/>
      <c r="S220" s="110">
        <f t="shared" si="220"/>
        <v>0</v>
      </c>
      <c r="T220" s="110">
        <f t="shared" si="2"/>
        <v>3.6745374042178591E-2</v>
      </c>
    </row>
    <row r="221" spans="1:24" ht="14.25" customHeight="1">
      <c r="A221" s="97">
        <f t="shared" si="3"/>
        <v>45510</v>
      </c>
      <c r="B221" s="36">
        <v>114607</v>
      </c>
      <c r="C221" s="36">
        <v>51129</v>
      </c>
      <c r="D221" s="56">
        <f t="shared" si="0"/>
        <v>165736</v>
      </c>
      <c r="F221" s="239">
        <f>SUM(D221:D227)</f>
        <v>1135909</v>
      </c>
      <c r="G221" s="83" t="s">
        <v>30</v>
      </c>
      <c r="H221" s="97">
        <f t="shared" si="132"/>
        <v>45510</v>
      </c>
      <c r="I221" s="65">
        <f t="shared" ref="I221:J221" si="336">I220+1</f>
        <v>45144</v>
      </c>
      <c r="J221" s="12">
        <f t="shared" si="336"/>
        <v>43683</v>
      </c>
      <c r="K221" s="112">
        <f>+'Lalin per Hari 2019'!D221</f>
        <v>153048</v>
      </c>
      <c r="L221" s="9">
        <f>+'Lalin per Hari 2023'!D221</f>
        <v>150068</v>
      </c>
      <c r="N221" s="9">
        <f t="shared" si="1"/>
        <v>165736</v>
      </c>
      <c r="O221" s="9"/>
      <c r="P221" s="9"/>
      <c r="Q221" s="9"/>
      <c r="S221" s="110">
        <f t="shared" si="220"/>
        <v>0</v>
      </c>
      <c r="T221" s="110">
        <f t="shared" si="2"/>
        <v>0.10440600261214916</v>
      </c>
    </row>
    <row r="222" spans="1:24" ht="14.25" customHeight="1">
      <c r="A222" s="97">
        <f t="shared" si="3"/>
        <v>45511</v>
      </c>
      <c r="B222" s="36">
        <v>117245</v>
      </c>
      <c r="C222" s="36">
        <v>49301</v>
      </c>
      <c r="D222" s="56">
        <f t="shared" si="0"/>
        <v>166546</v>
      </c>
      <c r="F222" s="240"/>
      <c r="G222" s="107" t="s">
        <v>32</v>
      </c>
      <c r="H222" s="97">
        <f t="shared" si="132"/>
        <v>45511</v>
      </c>
      <c r="I222" s="55">
        <f t="shared" ref="I222:J222" si="337">I221+1</f>
        <v>45145</v>
      </c>
      <c r="J222" s="12">
        <f t="shared" si="337"/>
        <v>43684</v>
      </c>
      <c r="K222" s="112">
        <f>+'Lalin per Hari 2019'!D222</f>
        <v>159111</v>
      </c>
      <c r="L222" s="9">
        <f>+'Lalin per Hari 2023'!D222</f>
        <v>163041</v>
      </c>
      <c r="N222" s="9">
        <f t="shared" si="1"/>
        <v>166546</v>
      </c>
      <c r="O222" s="9"/>
      <c r="P222" s="9"/>
      <c r="Q222" s="9"/>
      <c r="S222" s="110">
        <f t="shared" si="220"/>
        <v>0</v>
      </c>
      <c r="T222" s="110">
        <f t="shared" si="2"/>
        <v>2.1497660097766769E-2</v>
      </c>
    </row>
    <row r="223" spans="1:24" ht="14.25" customHeight="1">
      <c r="A223" s="97">
        <f t="shared" si="3"/>
        <v>45512</v>
      </c>
      <c r="B223" s="36">
        <v>118372</v>
      </c>
      <c r="C223" s="36">
        <v>48993</v>
      </c>
      <c r="D223" s="56">
        <f t="shared" si="0"/>
        <v>167365</v>
      </c>
      <c r="F223" s="240"/>
      <c r="G223" s="107" t="s">
        <v>34</v>
      </c>
      <c r="H223" s="97">
        <f t="shared" si="132"/>
        <v>45512</v>
      </c>
      <c r="I223" s="55">
        <f t="shared" ref="I223:J223" si="338">I222+1</f>
        <v>45146</v>
      </c>
      <c r="J223" s="12">
        <f t="shared" si="338"/>
        <v>43685</v>
      </c>
      <c r="K223" s="112">
        <f>+'Lalin per Hari 2019'!D223</f>
        <v>160685</v>
      </c>
      <c r="L223" s="9">
        <f>+'Lalin per Hari 2023'!D223</f>
        <v>163285</v>
      </c>
      <c r="N223" s="9">
        <f t="shared" si="1"/>
        <v>167365</v>
      </c>
      <c r="O223" s="9"/>
      <c r="P223" s="9"/>
      <c r="Q223" s="9"/>
      <c r="S223" s="110">
        <f t="shared" si="220"/>
        <v>0</v>
      </c>
      <c r="T223" s="110">
        <f t="shared" si="2"/>
        <v>2.4986985944820406E-2</v>
      </c>
    </row>
    <row r="224" spans="1:24" ht="14.25" customHeight="1">
      <c r="A224" s="97">
        <f t="shared" si="3"/>
        <v>45513</v>
      </c>
      <c r="B224" s="36">
        <v>122947</v>
      </c>
      <c r="C224" s="36">
        <v>46369</v>
      </c>
      <c r="D224" s="56">
        <f t="shared" si="0"/>
        <v>169316</v>
      </c>
      <c r="F224" s="240"/>
      <c r="G224" s="83" t="s">
        <v>36</v>
      </c>
      <c r="H224" s="97">
        <f t="shared" si="132"/>
        <v>45513</v>
      </c>
      <c r="I224" s="55">
        <f t="shared" ref="I224:J224" si="339">I223+1</f>
        <v>45147</v>
      </c>
      <c r="J224" s="12">
        <f t="shared" si="339"/>
        <v>43686</v>
      </c>
      <c r="K224" s="112">
        <f>+'Lalin per Hari 2019'!D224</f>
        <v>165074</v>
      </c>
      <c r="L224" s="9">
        <f>+'Lalin per Hari 2023'!D224</f>
        <v>164292</v>
      </c>
      <c r="N224" s="9">
        <f t="shared" si="1"/>
        <v>169316</v>
      </c>
      <c r="O224" s="9"/>
      <c r="P224" s="9"/>
      <c r="Q224" s="9"/>
      <c r="S224" s="110">
        <f t="shared" si="220"/>
        <v>0</v>
      </c>
      <c r="T224" s="110">
        <f t="shared" si="2"/>
        <v>3.0579699559321272E-2</v>
      </c>
    </row>
    <row r="225" spans="1:23" ht="14.25" customHeight="1">
      <c r="A225" s="98">
        <f t="shared" si="3"/>
        <v>45514</v>
      </c>
      <c r="B225" s="40">
        <v>120444</v>
      </c>
      <c r="C225" s="40">
        <v>37157</v>
      </c>
      <c r="D225" s="78">
        <f t="shared" si="0"/>
        <v>157601</v>
      </c>
      <c r="F225" s="240"/>
      <c r="G225" s="83" t="s">
        <v>38</v>
      </c>
      <c r="H225" s="98">
        <f t="shared" si="132"/>
        <v>45514</v>
      </c>
      <c r="I225" s="55">
        <f t="shared" ref="I225:J225" si="340">I224+1</f>
        <v>45148</v>
      </c>
      <c r="J225" s="16">
        <f t="shared" si="340"/>
        <v>43687</v>
      </c>
      <c r="K225" s="112">
        <f>+'Lalin per Hari 2019'!D225</f>
        <v>135431</v>
      </c>
      <c r="L225" s="9">
        <f>+'Lalin per Hari 2023'!D225</f>
        <v>165315</v>
      </c>
      <c r="N225" s="9">
        <f t="shared" si="1"/>
        <v>157601</v>
      </c>
      <c r="O225" s="9"/>
      <c r="P225" s="9"/>
      <c r="Q225" s="9"/>
      <c r="S225" s="110">
        <f t="shared" si="220"/>
        <v>0</v>
      </c>
      <c r="T225" s="110">
        <f t="shared" si="2"/>
        <v>-4.6662432326165182E-2</v>
      </c>
      <c r="W225">
        <v>1</v>
      </c>
    </row>
    <row r="226" spans="1:23" ht="14.25" customHeight="1">
      <c r="A226" s="98">
        <f t="shared" si="3"/>
        <v>45515</v>
      </c>
      <c r="B226" s="40">
        <v>117170</v>
      </c>
      <c r="C226" s="40">
        <v>27161</v>
      </c>
      <c r="D226" s="78">
        <f t="shared" si="0"/>
        <v>144331</v>
      </c>
      <c r="F226" s="240"/>
      <c r="G226" s="107" t="s">
        <v>40</v>
      </c>
      <c r="H226" s="98">
        <f t="shared" si="132"/>
        <v>45515</v>
      </c>
      <c r="I226" s="55">
        <f t="shared" ref="I226:J226" si="341">I225+1</f>
        <v>45149</v>
      </c>
      <c r="J226" s="16">
        <f t="shared" si="341"/>
        <v>43688</v>
      </c>
      <c r="K226" s="112">
        <f>+'Lalin per Hari 2019'!D226</f>
        <v>116988</v>
      </c>
      <c r="L226" s="9">
        <f>+'Lalin per Hari 2023'!D226</f>
        <v>170989</v>
      </c>
      <c r="N226" s="9">
        <f t="shared" si="1"/>
        <v>144331</v>
      </c>
      <c r="O226" s="9"/>
      <c r="P226" s="9"/>
      <c r="Q226" s="9"/>
      <c r="S226" s="110">
        <f t="shared" si="220"/>
        <v>0</v>
      </c>
      <c r="T226" s="110">
        <f t="shared" si="2"/>
        <v>-0.1559047658036482</v>
      </c>
      <c r="W226">
        <v>1</v>
      </c>
    </row>
    <row r="227" spans="1:23" ht="14.25" customHeight="1">
      <c r="A227" s="97">
        <f t="shared" si="3"/>
        <v>45516</v>
      </c>
      <c r="B227" s="36">
        <v>117523</v>
      </c>
      <c r="C227" s="36">
        <v>47491</v>
      </c>
      <c r="D227" s="56">
        <f t="shared" si="0"/>
        <v>165014</v>
      </c>
      <c r="F227" s="240"/>
      <c r="G227" s="107" t="s">
        <v>28</v>
      </c>
      <c r="H227" s="97">
        <f t="shared" si="132"/>
        <v>45516</v>
      </c>
      <c r="I227" s="65">
        <f t="shared" ref="I227:J227" si="342">I226+1</f>
        <v>45150</v>
      </c>
      <c r="J227" s="12">
        <f t="shared" si="342"/>
        <v>43689</v>
      </c>
      <c r="K227" s="112">
        <f>+'Lalin per Hari 2019'!D227</f>
        <v>154576</v>
      </c>
      <c r="L227" s="9">
        <f>+'Lalin per Hari 2023'!D227</f>
        <v>157533</v>
      </c>
      <c r="N227" s="9">
        <f t="shared" si="1"/>
        <v>165014</v>
      </c>
      <c r="O227" s="9"/>
      <c r="P227" s="9"/>
      <c r="Q227" s="9"/>
      <c r="S227" s="110">
        <f t="shared" si="220"/>
        <v>0</v>
      </c>
      <c r="T227" s="110">
        <f t="shared" si="2"/>
        <v>4.7488462734792014E-2</v>
      </c>
    </row>
    <row r="228" spans="1:23" ht="14.25" customHeight="1">
      <c r="A228" s="97">
        <f t="shared" si="3"/>
        <v>45517</v>
      </c>
      <c r="B228" s="36">
        <v>115918</v>
      </c>
      <c r="C228" s="36">
        <v>51715</v>
      </c>
      <c r="D228" s="56">
        <f t="shared" si="0"/>
        <v>167633</v>
      </c>
      <c r="F228" s="239">
        <f>SUM(D228:D234)</f>
        <v>1092673</v>
      </c>
      <c r="G228" s="83" t="s">
        <v>30</v>
      </c>
      <c r="H228" s="97">
        <f t="shared" si="132"/>
        <v>45517</v>
      </c>
      <c r="I228" s="65">
        <f t="shared" ref="I228:J228" si="343">I227+1</f>
        <v>45151</v>
      </c>
      <c r="J228" s="12">
        <f t="shared" si="343"/>
        <v>43690</v>
      </c>
      <c r="K228" s="112">
        <f>+'Lalin per Hari 2019'!D228</f>
        <v>157499</v>
      </c>
      <c r="L228" s="9">
        <f>+'Lalin per Hari 2023'!D228</f>
        <v>142894</v>
      </c>
      <c r="N228" s="9">
        <f t="shared" si="1"/>
        <v>167633</v>
      </c>
      <c r="O228" s="9"/>
      <c r="P228" s="9"/>
      <c r="Q228" s="9"/>
      <c r="S228" s="110">
        <f t="shared" si="220"/>
        <v>0</v>
      </c>
      <c r="T228" s="110">
        <f t="shared" si="2"/>
        <v>0.17312833289011431</v>
      </c>
    </row>
    <row r="229" spans="1:23" ht="14.25" customHeight="1">
      <c r="A229" s="97">
        <f t="shared" si="3"/>
        <v>45518</v>
      </c>
      <c r="B229" s="36">
        <v>117245</v>
      </c>
      <c r="C229" s="36">
        <v>49301</v>
      </c>
      <c r="D229" s="56">
        <f t="shared" si="0"/>
        <v>166546</v>
      </c>
      <c r="F229" s="240"/>
      <c r="G229" s="107" t="s">
        <v>32</v>
      </c>
      <c r="H229" s="97">
        <f t="shared" si="132"/>
        <v>45518</v>
      </c>
      <c r="I229" s="55">
        <f t="shared" ref="I229:J229" si="344">I228+1</f>
        <v>45152</v>
      </c>
      <c r="J229" s="12">
        <f t="shared" si="344"/>
        <v>43691</v>
      </c>
      <c r="K229" s="112">
        <f>+'Lalin per Hari 2019'!D229</f>
        <v>158796</v>
      </c>
      <c r="L229" s="9">
        <f>+'Lalin per Hari 2023'!D229</f>
        <v>161212</v>
      </c>
      <c r="N229" s="9">
        <f t="shared" si="1"/>
        <v>166546</v>
      </c>
      <c r="O229" s="9"/>
      <c r="P229" s="9"/>
      <c r="Q229" s="9"/>
      <c r="S229" s="110">
        <f t="shared" si="220"/>
        <v>0</v>
      </c>
      <c r="T229" s="110">
        <f t="shared" si="2"/>
        <v>3.3086866982606766E-2</v>
      </c>
    </row>
    <row r="230" spans="1:23" ht="14.25" customHeight="1">
      <c r="A230" s="97">
        <f t="shared" si="3"/>
        <v>45519</v>
      </c>
      <c r="B230" s="36">
        <v>116318</v>
      </c>
      <c r="C230" s="36">
        <v>48143</v>
      </c>
      <c r="D230" s="56">
        <f t="shared" si="0"/>
        <v>164461</v>
      </c>
      <c r="F230" s="240"/>
      <c r="G230" s="107" t="s">
        <v>34</v>
      </c>
      <c r="H230" s="97">
        <f t="shared" si="132"/>
        <v>45519</v>
      </c>
      <c r="I230" s="55">
        <f t="shared" ref="I230:J230" si="345">I229+1</f>
        <v>45153</v>
      </c>
      <c r="J230" s="12">
        <f t="shared" si="345"/>
        <v>43692</v>
      </c>
      <c r="K230" s="112">
        <f>+'Lalin per Hari 2019'!D230</f>
        <v>161098</v>
      </c>
      <c r="L230" s="9">
        <f>+'Lalin per Hari 2023'!D230</f>
        <v>163124</v>
      </c>
      <c r="N230" s="9">
        <f t="shared" si="1"/>
        <v>164461</v>
      </c>
      <c r="O230" s="9"/>
      <c r="P230" s="9"/>
      <c r="Q230" s="9"/>
      <c r="S230" s="110">
        <f t="shared" si="220"/>
        <v>0</v>
      </c>
      <c r="T230" s="110">
        <f t="shared" si="2"/>
        <v>8.1962188273951853E-3</v>
      </c>
    </row>
    <row r="231" spans="1:23" ht="14.25" customHeight="1">
      <c r="A231" s="97">
        <f t="shared" si="3"/>
        <v>45520</v>
      </c>
      <c r="B231" s="36">
        <v>125330</v>
      </c>
      <c r="C231" s="36">
        <v>47267</v>
      </c>
      <c r="D231" s="56">
        <f t="shared" si="0"/>
        <v>172597</v>
      </c>
      <c r="F231" s="240"/>
      <c r="G231" s="83" t="s">
        <v>36</v>
      </c>
      <c r="H231" s="97">
        <f t="shared" si="132"/>
        <v>45520</v>
      </c>
      <c r="I231" s="55">
        <f t="shared" ref="I231:J231" si="346">I230+1</f>
        <v>45154</v>
      </c>
      <c r="J231" s="12">
        <f t="shared" si="346"/>
        <v>43693</v>
      </c>
      <c r="K231" s="112">
        <f>+'Lalin per Hari 2019'!D231</f>
        <v>167447</v>
      </c>
      <c r="L231" s="9">
        <f>+'Lalin per Hari 2023'!D231</f>
        <v>163550</v>
      </c>
      <c r="N231" s="9">
        <f t="shared" si="1"/>
        <v>172597</v>
      </c>
      <c r="O231" s="9"/>
      <c r="P231" s="9"/>
      <c r="Q231" s="9"/>
      <c r="S231" s="110">
        <f t="shared" si="220"/>
        <v>0</v>
      </c>
      <c r="T231" s="110">
        <f t="shared" si="2"/>
        <v>5.5316416997859941E-2</v>
      </c>
    </row>
    <row r="232" spans="1:23" ht="14.25" customHeight="1">
      <c r="A232" s="98">
        <f t="shared" si="3"/>
        <v>45521</v>
      </c>
      <c r="B232" s="40">
        <v>90732</v>
      </c>
      <c r="C232" s="40">
        <v>27991</v>
      </c>
      <c r="D232" s="78">
        <f t="shared" si="0"/>
        <v>118723</v>
      </c>
      <c r="E232" t="s">
        <v>15</v>
      </c>
      <c r="F232" s="240"/>
      <c r="G232" s="83" t="s">
        <v>38</v>
      </c>
      <c r="H232" s="98">
        <f t="shared" si="132"/>
        <v>45521</v>
      </c>
      <c r="I232" s="65">
        <f t="shared" ref="I232:J232" si="347">I231+1</f>
        <v>45155</v>
      </c>
      <c r="J232" s="16">
        <f t="shared" si="347"/>
        <v>43694</v>
      </c>
      <c r="K232" s="112">
        <f>+'Lalin per Hari 2019'!D232</f>
        <v>109547</v>
      </c>
      <c r="L232" s="9">
        <f>+'Lalin per Hari 2023'!D232</f>
        <v>105064</v>
      </c>
      <c r="N232" s="9">
        <f t="shared" si="1"/>
        <v>118723</v>
      </c>
      <c r="O232" s="9"/>
      <c r="P232" s="9"/>
      <c r="Q232" s="9"/>
      <c r="S232" s="110">
        <f t="shared" si="220"/>
        <v>0</v>
      </c>
      <c r="T232" s="110">
        <f t="shared" si="2"/>
        <v>0.13000647224548856</v>
      </c>
      <c r="W232">
        <v>1</v>
      </c>
    </row>
    <row r="233" spans="1:23" ht="14.25" customHeight="1">
      <c r="A233" s="98">
        <f t="shared" si="3"/>
        <v>45522</v>
      </c>
      <c r="B233" s="40">
        <v>113523</v>
      </c>
      <c r="C233" s="40">
        <v>26315</v>
      </c>
      <c r="D233" s="78">
        <f t="shared" si="0"/>
        <v>139838</v>
      </c>
      <c r="F233" s="240"/>
      <c r="G233" s="107" t="s">
        <v>40</v>
      </c>
      <c r="H233" s="98">
        <f t="shared" si="132"/>
        <v>45522</v>
      </c>
      <c r="I233" s="55">
        <f t="shared" ref="I233:J233" si="348">I232+1</f>
        <v>45156</v>
      </c>
      <c r="J233" s="16">
        <f t="shared" si="348"/>
        <v>43695</v>
      </c>
      <c r="K233" s="112">
        <f>+'Lalin per Hari 2019'!D233</f>
        <v>143298</v>
      </c>
      <c r="L233" s="9">
        <f>+'Lalin per Hari 2023'!D233</f>
        <v>157205</v>
      </c>
      <c r="N233" s="9">
        <f t="shared" si="1"/>
        <v>139838</v>
      </c>
      <c r="O233" s="9"/>
      <c r="P233" s="9"/>
      <c r="Q233" s="9"/>
      <c r="S233" s="110">
        <f t="shared" si="220"/>
        <v>0</v>
      </c>
      <c r="T233" s="110">
        <f t="shared" si="2"/>
        <v>-0.11047358544575558</v>
      </c>
      <c r="W233">
        <v>1</v>
      </c>
    </row>
    <row r="234" spans="1:23" ht="14.25" customHeight="1">
      <c r="A234" s="97">
        <f t="shared" si="3"/>
        <v>45523</v>
      </c>
      <c r="B234" s="36">
        <v>115999</v>
      </c>
      <c r="C234" s="36">
        <v>46876</v>
      </c>
      <c r="D234" s="56">
        <f t="shared" si="0"/>
        <v>162875</v>
      </c>
      <c r="F234" s="240"/>
      <c r="G234" s="107" t="s">
        <v>28</v>
      </c>
      <c r="H234" s="97">
        <f t="shared" si="132"/>
        <v>45523</v>
      </c>
      <c r="I234" s="65">
        <f t="shared" ref="I234:J234" si="349">I233+1</f>
        <v>45157</v>
      </c>
      <c r="J234" s="12">
        <f t="shared" si="349"/>
        <v>43696</v>
      </c>
      <c r="K234" s="112">
        <f>+'Lalin per Hari 2019'!D234</f>
        <v>157575</v>
      </c>
      <c r="L234" s="9">
        <f>+'Lalin per Hari 2023'!D234</f>
        <v>145686</v>
      </c>
      <c r="N234" s="9">
        <f t="shared" si="1"/>
        <v>162875</v>
      </c>
      <c r="O234" s="9"/>
      <c r="P234" s="9"/>
      <c r="Q234" s="9"/>
      <c r="S234" s="110">
        <f t="shared" si="220"/>
        <v>0</v>
      </c>
      <c r="T234" s="110">
        <f t="shared" si="2"/>
        <v>0.11798662877695865</v>
      </c>
    </row>
    <row r="235" spans="1:23" ht="14.25" customHeight="1">
      <c r="A235" s="97">
        <f t="shared" si="3"/>
        <v>45524</v>
      </c>
      <c r="B235" s="36">
        <v>112074</v>
      </c>
      <c r="C235" s="36">
        <v>49999</v>
      </c>
      <c r="D235" s="56">
        <f t="shared" si="0"/>
        <v>162073</v>
      </c>
      <c r="F235" s="239">
        <f>SUM(D235:D241)</f>
        <v>1135018</v>
      </c>
      <c r="G235" s="83" t="s">
        <v>30</v>
      </c>
      <c r="H235" s="97">
        <f t="shared" si="132"/>
        <v>45524</v>
      </c>
      <c r="I235" s="65">
        <f t="shared" ref="I235:J235" si="350">I234+1</f>
        <v>45158</v>
      </c>
      <c r="J235" s="12">
        <f t="shared" si="350"/>
        <v>43697</v>
      </c>
      <c r="K235" s="112">
        <f>+'Lalin per Hari 2019'!D235</f>
        <v>155263</v>
      </c>
      <c r="L235" s="9">
        <f>+'Lalin per Hari 2023'!D235</f>
        <v>137284</v>
      </c>
      <c r="N235" s="9">
        <f t="shared" si="1"/>
        <v>162073</v>
      </c>
      <c r="O235" s="9"/>
      <c r="P235" s="9"/>
      <c r="Q235" s="9"/>
      <c r="S235" s="110">
        <f t="shared" si="220"/>
        <v>0</v>
      </c>
      <c r="T235" s="110">
        <f t="shared" si="2"/>
        <v>0.18056729116284487</v>
      </c>
    </row>
    <row r="236" spans="1:23" ht="14.25" customHeight="1">
      <c r="A236" s="97">
        <f t="shared" si="3"/>
        <v>45525</v>
      </c>
      <c r="B236" s="36">
        <v>115289</v>
      </c>
      <c r="C236" s="36">
        <v>48479</v>
      </c>
      <c r="D236" s="56">
        <f t="shared" si="0"/>
        <v>163768</v>
      </c>
      <c r="F236" s="240"/>
      <c r="G236" s="107" t="s">
        <v>32</v>
      </c>
      <c r="H236" s="97">
        <f t="shared" si="132"/>
        <v>45525</v>
      </c>
      <c r="I236" s="55">
        <f t="shared" ref="I236:J236" si="351">I235+1</f>
        <v>45159</v>
      </c>
      <c r="J236" s="12">
        <f t="shared" si="351"/>
        <v>43698</v>
      </c>
      <c r="K236" s="112">
        <f>+'Lalin per Hari 2019'!D236</f>
        <v>159090</v>
      </c>
      <c r="L236" s="9">
        <f>+'Lalin per Hari 2023'!D236</f>
        <v>162252</v>
      </c>
      <c r="N236" s="9">
        <f t="shared" si="1"/>
        <v>163768</v>
      </c>
      <c r="O236" s="9"/>
      <c r="P236" s="9"/>
      <c r="Q236" s="9"/>
      <c r="S236" s="110">
        <f t="shared" si="220"/>
        <v>0</v>
      </c>
      <c r="T236" s="110">
        <f t="shared" si="2"/>
        <v>9.3434903730000851E-3</v>
      </c>
    </row>
    <row r="237" spans="1:23" ht="14.25" customHeight="1">
      <c r="A237" s="97">
        <f t="shared" si="3"/>
        <v>45526</v>
      </c>
      <c r="B237" s="36">
        <v>117981</v>
      </c>
      <c r="C237" s="36">
        <v>48832</v>
      </c>
      <c r="D237" s="56">
        <f t="shared" si="0"/>
        <v>166813</v>
      </c>
      <c r="F237" s="240"/>
      <c r="G237" s="107" t="s">
        <v>34</v>
      </c>
      <c r="H237" s="97">
        <f t="shared" si="132"/>
        <v>45526</v>
      </c>
      <c r="I237" s="55">
        <f t="shared" ref="I237:J237" si="352">I236+1</f>
        <v>45160</v>
      </c>
      <c r="J237" s="12">
        <f t="shared" si="352"/>
        <v>43699</v>
      </c>
      <c r="K237" s="112">
        <f>+'Lalin per Hari 2019'!D237</f>
        <v>161932</v>
      </c>
      <c r="L237" s="9">
        <f>+'Lalin per Hari 2023'!D237</f>
        <v>161812</v>
      </c>
      <c r="N237" s="9">
        <f t="shared" si="1"/>
        <v>166813</v>
      </c>
      <c r="O237" s="9"/>
      <c r="P237" s="9"/>
      <c r="Q237" s="9"/>
      <c r="S237" s="110">
        <f t="shared" si="220"/>
        <v>0</v>
      </c>
      <c r="T237" s="110">
        <f t="shared" si="2"/>
        <v>3.0906236867475734E-2</v>
      </c>
    </row>
    <row r="238" spans="1:23" ht="14.25" customHeight="1">
      <c r="A238" s="97">
        <f t="shared" si="3"/>
        <v>45527</v>
      </c>
      <c r="B238" s="36">
        <v>123358</v>
      </c>
      <c r="C238" s="36">
        <v>46523</v>
      </c>
      <c r="D238" s="56">
        <f t="shared" si="0"/>
        <v>169881</v>
      </c>
      <c r="F238" s="240"/>
      <c r="G238" s="83" t="s">
        <v>36</v>
      </c>
      <c r="H238" s="97">
        <f t="shared" si="132"/>
        <v>45527</v>
      </c>
      <c r="I238" s="55">
        <f t="shared" ref="I238:J238" si="353">I237+1</f>
        <v>45161</v>
      </c>
      <c r="J238" s="12">
        <f t="shared" si="353"/>
        <v>43700</v>
      </c>
      <c r="K238" s="112">
        <f>+'Lalin per Hari 2019'!D238</f>
        <v>163220</v>
      </c>
      <c r="L238" s="9">
        <f>+'Lalin per Hari 2023'!D238</f>
        <v>163693</v>
      </c>
      <c r="N238" s="9">
        <f t="shared" si="1"/>
        <v>169881</v>
      </c>
      <c r="O238" s="9"/>
      <c r="P238" s="9"/>
      <c r="Q238" s="9"/>
      <c r="S238" s="110">
        <f t="shared" si="220"/>
        <v>0</v>
      </c>
      <c r="T238" s="110">
        <f t="shared" si="2"/>
        <v>3.7802471700072671E-2</v>
      </c>
    </row>
    <row r="239" spans="1:23" ht="14.25" customHeight="1">
      <c r="A239" s="98">
        <f t="shared" si="3"/>
        <v>45528</v>
      </c>
      <c r="B239" s="40">
        <v>121129</v>
      </c>
      <c r="C239" s="40">
        <v>38144</v>
      </c>
      <c r="D239" s="78">
        <f t="shared" si="0"/>
        <v>159273</v>
      </c>
      <c r="F239" s="240"/>
      <c r="G239" s="83" t="s">
        <v>38</v>
      </c>
      <c r="H239" s="98">
        <f t="shared" si="132"/>
        <v>45528</v>
      </c>
      <c r="I239" s="55">
        <f t="shared" ref="I239:J239" si="354">I238+1</f>
        <v>45162</v>
      </c>
      <c r="J239" s="16">
        <f t="shared" si="354"/>
        <v>43701</v>
      </c>
      <c r="K239" s="112">
        <f>+'Lalin per Hari 2019'!D239</f>
        <v>156242</v>
      </c>
      <c r="L239" s="9">
        <f>+'Lalin per Hari 2023'!D239</f>
        <v>162886</v>
      </c>
      <c r="N239" s="125">
        <f t="shared" si="1"/>
        <v>159273</v>
      </c>
      <c r="O239" s="9"/>
      <c r="P239" s="9"/>
      <c r="Q239" s="9"/>
      <c r="S239" s="110">
        <f t="shared" si="220"/>
        <v>0</v>
      </c>
      <c r="T239" s="110">
        <f t="shared" si="2"/>
        <v>-2.2181157373868832E-2</v>
      </c>
      <c r="W239">
        <v>1</v>
      </c>
    </row>
    <row r="240" spans="1:23" ht="14.25" customHeight="1">
      <c r="A240" s="98">
        <f t="shared" si="3"/>
        <v>45529</v>
      </c>
      <c r="B240" s="40">
        <v>121901</v>
      </c>
      <c r="C240" s="40">
        <v>26362</v>
      </c>
      <c r="D240" s="78">
        <f t="shared" si="0"/>
        <v>148263</v>
      </c>
      <c r="F240" s="240"/>
      <c r="G240" s="107" t="s">
        <v>40</v>
      </c>
      <c r="H240" s="98">
        <f t="shared" si="132"/>
        <v>45529</v>
      </c>
      <c r="I240" s="55">
        <f t="shared" ref="I240:J240" si="355">I239+1</f>
        <v>45163</v>
      </c>
      <c r="J240" s="16">
        <f t="shared" si="355"/>
        <v>43702</v>
      </c>
      <c r="K240" s="112">
        <f>+'Lalin per Hari 2019'!D240</f>
        <v>145187</v>
      </c>
      <c r="L240" s="9">
        <f>+'Lalin per Hari 2023'!D240</f>
        <v>167235</v>
      </c>
      <c r="N240" s="9">
        <f t="shared" si="1"/>
        <v>148263</v>
      </c>
      <c r="O240" s="9"/>
      <c r="P240" s="9"/>
      <c r="Q240" s="9"/>
      <c r="S240" s="110">
        <f t="shared" si="220"/>
        <v>0</v>
      </c>
      <c r="T240" s="110">
        <f t="shared" si="2"/>
        <v>-0.11344515203157235</v>
      </c>
      <c r="W240">
        <v>1</v>
      </c>
    </row>
    <row r="241" spans="1:24" ht="14.25" customHeight="1">
      <c r="A241" s="97">
        <f t="shared" si="3"/>
        <v>45530</v>
      </c>
      <c r="B241" s="36">
        <v>117475</v>
      </c>
      <c r="C241" s="36">
        <v>47472</v>
      </c>
      <c r="D241" s="56">
        <f t="shared" si="0"/>
        <v>164947</v>
      </c>
      <c r="F241" s="240"/>
      <c r="G241" s="107" t="s">
        <v>28</v>
      </c>
      <c r="H241" s="97">
        <f t="shared" si="132"/>
        <v>45530</v>
      </c>
      <c r="I241" s="65">
        <f t="shared" ref="I241:J241" si="356">I240+1</f>
        <v>45164</v>
      </c>
      <c r="J241" s="12">
        <f t="shared" si="356"/>
        <v>43703</v>
      </c>
      <c r="K241" s="112">
        <f>+'Lalin per Hari 2019'!D241</f>
        <v>159234</v>
      </c>
      <c r="L241" s="9">
        <f>+'Lalin per Hari 2023'!D241</f>
        <v>155068</v>
      </c>
      <c r="N241" s="9">
        <f t="shared" si="1"/>
        <v>164947</v>
      </c>
      <c r="O241" s="9"/>
      <c r="P241" s="9"/>
      <c r="Q241" s="9"/>
      <c r="S241" s="110">
        <f t="shared" si="220"/>
        <v>0</v>
      </c>
      <c r="T241" s="110">
        <f t="shared" si="2"/>
        <v>6.3707534758944417E-2</v>
      </c>
    </row>
    <row r="242" spans="1:24" ht="14.25" customHeight="1">
      <c r="A242" s="97">
        <f t="shared" si="3"/>
        <v>45531</v>
      </c>
      <c r="B242" s="36">
        <v>112826</v>
      </c>
      <c r="C242" s="36">
        <v>50335</v>
      </c>
      <c r="D242" s="56">
        <f t="shared" si="0"/>
        <v>163161</v>
      </c>
      <c r="F242" s="239">
        <f>SUM(D242:D248)</f>
        <v>1136311</v>
      </c>
      <c r="G242" s="83" t="s">
        <v>30</v>
      </c>
      <c r="H242" s="97">
        <f t="shared" si="132"/>
        <v>45531</v>
      </c>
      <c r="I242" s="65">
        <f t="shared" ref="I242:J242" si="357">I241+1</f>
        <v>45165</v>
      </c>
      <c r="J242" s="12">
        <f t="shared" si="357"/>
        <v>43704</v>
      </c>
      <c r="K242" s="112">
        <f>+'Lalin per Hari 2019'!D242</f>
        <v>156699</v>
      </c>
      <c r="L242" s="9">
        <f>+'Lalin per Hari 2023'!D242</f>
        <v>145446</v>
      </c>
      <c r="N242" s="9">
        <f t="shared" si="1"/>
        <v>163161</v>
      </c>
      <c r="O242" s="9"/>
      <c r="P242" s="9"/>
      <c r="Q242" s="9"/>
      <c r="S242" s="110">
        <f t="shared" si="220"/>
        <v>0</v>
      </c>
      <c r="T242" s="110">
        <f t="shared" si="2"/>
        <v>0.12179778061961133</v>
      </c>
    </row>
    <row r="243" spans="1:24" ht="14.25" customHeight="1">
      <c r="A243" s="97">
        <f t="shared" si="3"/>
        <v>45532</v>
      </c>
      <c r="B243" s="36">
        <v>115827</v>
      </c>
      <c r="C243" s="36">
        <v>48705</v>
      </c>
      <c r="D243" s="56">
        <f t="shared" si="0"/>
        <v>164532</v>
      </c>
      <c r="F243" s="240"/>
      <c r="G243" s="107" t="s">
        <v>32</v>
      </c>
      <c r="H243" s="97">
        <f t="shared" si="132"/>
        <v>45532</v>
      </c>
      <c r="I243" s="55">
        <f t="shared" ref="I243:J243" si="358">I242+1</f>
        <v>45166</v>
      </c>
      <c r="J243" s="12">
        <f t="shared" si="358"/>
        <v>43705</v>
      </c>
      <c r="K243" s="112">
        <f>+'Lalin per Hari 2019'!D243</f>
        <v>155767</v>
      </c>
      <c r="L243" s="9">
        <f>+'Lalin per Hari 2023'!D243</f>
        <v>162966</v>
      </c>
      <c r="N243" s="9">
        <f t="shared" si="1"/>
        <v>164532</v>
      </c>
      <c r="O243" s="9"/>
      <c r="P243" s="9"/>
      <c r="Q243" s="9"/>
      <c r="S243" s="110">
        <f t="shared" si="220"/>
        <v>0</v>
      </c>
      <c r="T243" s="110">
        <f t="shared" si="2"/>
        <v>9.6093663708993748E-3</v>
      </c>
    </row>
    <row r="244" spans="1:24" ht="14.25" customHeight="1">
      <c r="A244" s="97">
        <f t="shared" si="3"/>
        <v>45533</v>
      </c>
      <c r="B244" s="36">
        <v>115175</v>
      </c>
      <c r="C244" s="36">
        <v>47670</v>
      </c>
      <c r="D244" s="56">
        <f t="shared" si="0"/>
        <v>162845</v>
      </c>
      <c r="F244" s="240"/>
      <c r="G244" s="107" t="s">
        <v>34</v>
      </c>
      <c r="H244" s="97">
        <f t="shared" si="132"/>
        <v>45533</v>
      </c>
      <c r="I244" s="55">
        <f t="shared" ref="I244:J244" si="359">I243+1</f>
        <v>45167</v>
      </c>
      <c r="J244" s="12">
        <f t="shared" si="359"/>
        <v>43706</v>
      </c>
      <c r="K244" s="112">
        <f>+'Lalin per Hari 2019'!D244</f>
        <v>155882</v>
      </c>
      <c r="L244" s="9">
        <f>+'Lalin per Hari 2023'!D244</f>
        <v>164513</v>
      </c>
      <c r="N244" s="9">
        <f t="shared" si="1"/>
        <v>162845</v>
      </c>
      <c r="O244" s="9"/>
      <c r="P244" s="9"/>
      <c r="Q244" s="9"/>
      <c r="S244" s="110">
        <f t="shared" si="220"/>
        <v>0</v>
      </c>
      <c r="T244" s="110">
        <f t="shared" si="2"/>
        <v>-1.0139016369527076E-2</v>
      </c>
    </row>
    <row r="245" spans="1:24" ht="14.25" customHeight="1">
      <c r="A245" s="97">
        <f t="shared" si="3"/>
        <v>45534</v>
      </c>
      <c r="B245" s="36">
        <v>122874</v>
      </c>
      <c r="C245" s="36">
        <v>46341</v>
      </c>
      <c r="D245" s="56">
        <f t="shared" si="0"/>
        <v>169215</v>
      </c>
      <c r="F245" s="240"/>
      <c r="G245" s="83" t="s">
        <v>36</v>
      </c>
      <c r="H245" s="97">
        <f t="shared" si="132"/>
        <v>45534</v>
      </c>
      <c r="I245" s="55">
        <f t="shared" ref="I245:J245" si="360">I244+1</f>
        <v>45168</v>
      </c>
      <c r="J245" s="12">
        <f t="shared" si="360"/>
        <v>43707</v>
      </c>
      <c r="K245" s="112">
        <f>+'Lalin per Hari 2019'!D245</f>
        <v>162614</v>
      </c>
      <c r="L245" s="9">
        <f>+'Lalin per Hari 2023'!D245</f>
        <v>164941</v>
      </c>
      <c r="N245" s="9">
        <f t="shared" si="1"/>
        <v>169215</v>
      </c>
      <c r="O245" s="9"/>
      <c r="P245" s="9"/>
      <c r="Q245" s="9"/>
      <c r="S245" s="110">
        <f t="shared" si="220"/>
        <v>0</v>
      </c>
      <c r="T245" s="110">
        <f t="shared" si="2"/>
        <v>2.5912295911871608E-2</v>
      </c>
    </row>
    <row r="246" spans="1:24" ht="14.25" customHeight="1">
      <c r="A246" s="121">
        <f t="shared" si="3"/>
        <v>45535</v>
      </c>
      <c r="B246" s="40">
        <v>124161</v>
      </c>
      <c r="C246" s="40">
        <v>35718</v>
      </c>
      <c r="D246" s="78">
        <f t="shared" si="0"/>
        <v>159879</v>
      </c>
      <c r="E246" s="9">
        <f>SUM(D216:D246)</f>
        <v>5004182</v>
      </c>
      <c r="F246" s="240"/>
      <c r="G246" s="83" t="s">
        <v>38</v>
      </c>
      <c r="H246" s="121">
        <f t="shared" si="132"/>
        <v>45535</v>
      </c>
      <c r="I246" s="55">
        <f t="shared" ref="I246:J246" si="361">I245+1</f>
        <v>45169</v>
      </c>
      <c r="J246" s="32">
        <f t="shared" si="361"/>
        <v>43708</v>
      </c>
      <c r="K246" s="112">
        <f>+'Lalin per Hari 2019'!D246</f>
        <v>154359</v>
      </c>
      <c r="L246" s="9">
        <f>+'Lalin per Hari 2023'!D246</f>
        <v>166057</v>
      </c>
      <c r="N246" s="125">
        <f t="shared" si="1"/>
        <v>159879</v>
      </c>
      <c r="O246" s="9"/>
      <c r="P246" s="9"/>
      <c r="Q246" s="9"/>
      <c r="S246" s="110">
        <f t="shared" si="220"/>
        <v>0</v>
      </c>
      <c r="T246" s="110">
        <f t="shared" si="2"/>
        <v>-3.7204092570623293E-2</v>
      </c>
      <c r="W246">
        <v>1</v>
      </c>
      <c r="X246">
        <f>+SUM(W218:W246)</f>
        <v>9</v>
      </c>
    </row>
    <row r="247" spans="1:24" ht="14.25" customHeight="1">
      <c r="A247" s="100">
        <f t="shared" si="3"/>
        <v>45536</v>
      </c>
      <c r="B247" s="40">
        <v>124902</v>
      </c>
      <c r="C247" s="40">
        <v>26481</v>
      </c>
      <c r="D247" s="78">
        <f t="shared" si="0"/>
        <v>151383</v>
      </c>
      <c r="F247" s="240"/>
      <c r="G247" s="107" t="s">
        <v>40</v>
      </c>
      <c r="H247" s="100">
        <f t="shared" si="132"/>
        <v>45536</v>
      </c>
      <c r="I247" s="68">
        <f t="shared" ref="I247:J247" si="362">I246+1</f>
        <v>45170</v>
      </c>
      <c r="J247" s="44">
        <f t="shared" si="362"/>
        <v>43709</v>
      </c>
      <c r="K247" s="112">
        <f>+'Lalin per Hari 2019'!D247</f>
        <v>141254</v>
      </c>
      <c r="L247" s="9">
        <f>+'Lalin per Hari 2023'!D247</f>
        <v>167839</v>
      </c>
      <c r="N247" s="9">
        <f t="shared" si="1"/>
        <v>151383</v>
      </c>
      <c r="O247" s="9"/>
      <c r="P247" s="9"/>
      <c r="Q247" s="9"/>
      <c r="S247" s="110">
        <f t="shared" si="220"/>
        <v>0</v>
      </c>
      <c r="T247" s="110">
        <f t="shared" si="2"/>
        <v>-9.8046342030159828E-2</v>
      </c>
      <c r="W247">
        <v>1</v>
      </c>
    </row>
    <row r="248" spans="1:24" ht="14.25" customHeight="1">
      <c r="A248" s="97">
        <f t="shared" si="3"/>
        <v>45537</v>
      </c>
      <c r="B248" s="36">
        <v>116264</v>
      </c>
      <c r="C248" s="36">
        <v>49032</v>
      </c>
      <c r="D248" s="56">
        <f t="shared" si="0"/>
        <v>165296</v>
      </c>
      <c r="F248" s="240"/>
      <c r="G248" s="107" t="s">
        <v>28</v>
      </c>
      <c r="H248" s="97">
        <f t="shared" si="132"/>
        <v>45537</v>
      </c>
      <c r="I248" s="75">
        <f t="shared" ref="I248:J248" si="363">I247+1</f>
        <v>45171</v>
      </c>
      <c r="J248" s="12">
        <f t="shared" si="363"/>
        <v>43710</v>
      </c>
      <c r="K248" s="112">
        <f>+'Lalin per Hari 2019'!D248</f>
        <v>153509</v>
      </c>
      <c r="L248" s="9">
        <f>+'Lalin per Hari 2023'!D248</f>
        <v>155999</v>
      </c>
      <c r="N248" s="9">
        <f t="shared" si="1"/>
        <v>165296</v>
      </c>
      <c r="O248" s="9"/>
      <c r="P248" s="9"/>
      <c r="Q248" s="9"/>
      <c r="S248" s="110">
        <f t="shared" si="220"/>
        <v>0</v>
      </c>
      <c r="T248" s="110">
        <f t="shared" si="2"/>
        <v>5.959653587522995E-2</v>
      </c>
    </row>
    <row r="249" spans="1:24" ht="14.25" customHeight="1">
      <c r="A249" s="97">
        <f t="shared" si="3"/>
        <v>45538</v>
      </c>
      <c r="B249" s="36">
        <v>113881</v>
      </c>
      <c r="C249" s="36">
        <v>50718</v>
      </c>
      <c r="D249" s="56">
        <f t="shared" si="0"/>
        <v>164599</v>
      </c>
      <c r="F249" s="239">
        <f>SUM(D249:D255)</f>
        <v>1139097</v>
      </c>
      <c r="G249" s="83" t="s">
        <v>30</v>
      </c>
      <c r="H249" s="97">
        <f t="shared" si="132"/>
        <v>45538</v>
      </c>
      <c r="I249" s="65">
        <f t="shared" ref="I249:J249" si="364">I248+1</f>
        <v>45172</v>
      </c>
      <c r="J249" s="12">
        <f t="shared" si="364"/>
        <v>43711</v>
      </c>
      <c r="K249" s="112">
        <f>+'Lalin per Hari 2019'!D249</f>
        <v>153463</v>
      </c>
      <c r="L249" s="9">
        <f>+'Lalin per Hari 2023'!D249</f>
        <v>149730</v>
      </c>
      <c r="N249" s="9">
        <f t="shared" si="1"/>
        <v>164599</v>
      </c>
      <c r="O249" s="9"/>
      <c r="P249" s="9"/>
      <c r="Q249" s="9"/>
      <c r="S249" s="110">
        <f t="shared" si="220"/>
        <v>0</v>
      </c>
      <c r="T249" s="110">
        <f t="shared" si="2"/>
        <v>9.930541641621593E-2</v>
      </c>
    </row>
    <row r="250" spans="1:24" ht="14.25" customHeight="1">
      <c r="A250" s="97">
        <f t="shared" si="3"/>
        <v>45539</v>
      </c>
      <c r="B250" s="36">
        <v>115917</v>
      </c>
      <c r="C250" s="36">
        <v>50312</v>
      </c>
      <c r="D250" s="56">
        <f t="shared" si="0"/>
        <v>166229</v>
      </c>
      <c r="F250" s="240"/>
      <c r="G250" s="107" t="s">
        <v>32</v>
      </c>
      <c r="H250" s="97">
        <f t="shared" si="132"/>
        <v>45539</v>
      </c>
      <c r="I250" s="55">
        <f t="shared" ref="I250:J250" si="365">I249+1</f>
        <v>45173</v>
      </c>
      <c r="J250" s="12">
        <f t="shared" si="365"/>
        <v>43712</v>
      </c>
      <c r="K250" s="112">
        <f>+'Lalin per Hari 2019'!D250</f>
        <v>155414</v>
      </c>
      <c r="L250" s="9">
        <f>+'Lalin per Hari 2023'!D250</f>
        <v>163656</v>
      </c>
      <c r="N250" s="9">
        <f t="shared" si="1"/>
        <v>166229</v>
      </c>
      <c r="O250" s="9"/>
      <c r="P250" s="9"/>
      <c r="Q250" s="9"/>
      <c r="S250" s="110">
        <f t="shared" si="220"/>
        <v>0</v>
      </c>
      <c r="T250" s="110">
        <f t="shared" si="2"/>
        <v>1.5722002248619082E-2</v>
      </c>
    </row>
    <row r="251" spans="1:24" ht="14.25" customHeight="1">
      <c r="A251" s="97">
        <f t="shared" si="3"/>
        <v>45540</v>
      </c>
      <c r="B251" s="36">
        <v>110799</v>
      </c>
      <c r="C251" s="36">
        <v>49714</v>
      </c>
      <c r="D251" s="56">
        <f t="shared" si="0"/>
        <v>160513</v>
      </c>
      <c r="F251" s="240"/>
      <c r="G251" s="107" t="s">
        <v>34</v>
      </c>
      <c r="H251" s="97">
        <f t="shared" si="132"/>
        <v>45540</v>
      </c>
      <c r="I251" s="55">
        <f t="shared" ref="I251:J251" si="366">I250+1</f>
        <v>45174</v>
      </c>
      <c r="J251" s="12">
        <f t="shared" si="366"/>
        <v>43713</v>
      </c>
      <c r="K251" s="112">
        <f>+'Lalin per Hari 2019'!D251</f>
        <v>158798</v>
      </c>
      <c r="L251" s="9">
        <f>+'Lalin per Hari 2023'!D251</f>
        <v>162981</v>
      </c>
      <c r="N251" s="9">
        <f t="shared" si="1"/>
        <v>160513</v>
      </c>
      <c r="O251" s="9"/>
      <c r="P251" s="9"/>
      <c r="Q251" s="9"/>
      <c r="S251" s="110">
        <f t="shared" si="220"/>
        <v>0</v>
      </c>
      <c r="T251" s="110">
        <f t="shared" si="2"/>
        <v>-1.5142869414226157E-2</v>
      </c>
    </row>
    <row r="252" spans="1:24" ht="14.25" customHeight="1">
      <c r="A252" s="97">
        <f t="shared" si="3"/>
        <v>45541</v>
      </c>
      <c r="B252" s="36">
        <v>121239</v>
      </c>
      <c r="C252" s="36">
        <v>49062</v>
      </c>
      <c r="D252" s="56">
        <f t="shared" si="0"/>
        <v>170301</v>
      </c>
      <c r="F252" s="240"/>
      <c r="G252" s="83" t="s">
        <v>36</v>
      </c>
      <c r="H252" s="97">
        <f t="shared" si="132"/>
        <v>45541</v>
      </c>
      <c r="I252" s="55">
        <f t="shared" ref="I252:J252" si="367">I251+1</f>
        <v>45175</v>
      </c>
      <c r="J252" s="12">
        <f t="shared" si="367"/>
        <v>43714</v>
      </c>
      <c r="K252" s="112">
        <f>+'Lalin per Hari 2019'!D252</f>
        <v>161483</v>
      </c>
      <c r="L252" s="9">
        <f>+'Lalin per Hari 2023'!D252</f>
        <v>164588</v>
      </c>
      <c r="N252" s="9">
        <f t="shared" si="1"/>
        <v>170301</v>
      </c>
      <c r="O252" s="9"/>
      <c r="P252" s="9"/>
      <c r="Q252" s="9"/>
      <c r="S252" s="110">
        <f t="shared" si="220"/>
        <v>0</v>
      </c>
      <c r="T252" s="110">
        <f t="shared" si="2"/>
        <v>3.4710914525967862E-2</v>
      </c>
    </row>
    <row r="253" spans="1:24" ht="14.25" customHeight="1">
      <c r="A253" s="98">
        <f t="shared" si="3"/>
        <v>45542</v>
      </c>
      <c r="B253" s="40">
        <v>123835</v>
      </c>
      <c r="C253" s="40">
        <v>37213</v>
      </c>
      <c r="D253" s="78">
        <f t="shared" si="0"/>
        <v>161048</v>
      </c>
      <c r="F253" s="240"/>
      <c r="G253" s="83" t="s">
        <v>38</v>
      </c>
      <c r="H253" s="98">
        <f t="shared" si="132"/>
        <v>45542</v>
      </c>
      <c r="I253" s="55">
        <f t="shared" ref="I253:J253" si="368">I252+1</f>
        <v>45176</v>
      </c>
      <c r="J253" s="16">
        <f t="shared" si="368"/>
        <v>43715</v>
      </c>
      <c r="K253" s="112">
        <f>+'Lalin per Hari 2019'!D253</f>
        <v>152941</v>
      </c>
      <c r="L253" s="9">
        <f>+'Lalin per Hari 2023'!D253</f>
        <v>158937</v>
      </c>
      <c r="N253" s="125">
        <f t="shared" si="1"/>
        <v>161048</v>
      </c>
      <c r="O253" s="9"/>
      <c r="P253" s="9"/>
      <c r="Q253" s="9"/>
      <c r="S253" s="110">
        <f t="shared" si="220"/>
        <v>0</v>
      </c>
      <c r="T253" s="110">
        <f t="shared" si="2"/>
        <v>1.3281992235917306E-2</v>
      </c>
      <c r="W253">
        <v>1</v>
      </c>
    </row>
    <row r="254" spans="1:24" ht="14.25" customHeight="1">
      <c r="A254" s="98">
        <f t="shared" si="3"/>
        <v>45543</v>
      </c>
      <c r="B254" s="40">
        <v>124293</v>
      </c>
      <c r="C254" s="40">
        <v>26427</v>
      </c>
      <c r="D254" s="78">
        <f t="shared" si="0"/>
        <v>150720</v>
      </c>
      <c r="F254" s="240"/>
      <c r="G254" s="107" t="s">
        <v>40</v>
      </c>
      <c r="H254" s="98">
        <f t="shared" si="132"/>
        <v>45543</v>
      </c>
      <c r="I254" s="55">
        <f t="shared" ref="I254:J254" si="369">I253+1</f>
        <v>45177</v>
      </c>
      <c r="J254" s="16">
        <f t="shared" si="369"/>
        <v>43716</v>
      </c>
      <c r="K254" s="112">
        <f>+'Lalin per Hari 2019'!D254</f>
        <v>143661</v>
      </c>
      <c r="L254" s="9">
        <f>+'Lalin per Hari 2023'!D254</f>
        <v>168599</v>
      </c>
      <c r="N254" s="9">
        <f t="shared" si="1"/>
        <v>150720</v>
      </c>
      <c r="O254" s="9"/>
      <c r="P254" s="9"/>
      <c r="Q254" s="9"/>
      <c r="S254" s="110">
        <f t="shared" si="220"/>
        <v>0</v>
      </c>
      <c r="T254" s="110">
        <f t="shared" si="2"/>
        <v>-0.10604451983700969</v>
      </c>
      <c r="W254">
        <v>1</v>
      </c>
    </row>
    <row r="255" spans="1:24" ht="14.25" customHeight="1">
      <c r="A255" s="97">
        <f t="shared" si="3"/>
        <v>45544</v>
      </c>
      <c r="B255" s="36">
        <v>116579</v>
      </c>
      <c r="C255" s="36">
        <v>49108</v>
      </c>
      <c r="D255" s="56">
        <f t="shared" si="0"/>
        <v>165687</v>
      </c>
      <c r="F255" s="240"/>
      <c r="G255" s="107" t="s">
        <v>28</v>
      </c>
      <c r="H255" s="97">
        <f t="shared" si="132"/>
        <v>45544</v>
      </c>
      <c r="I255" s="65">
        <f t="shared" ref="I255:J255" si="370">I254+1</f>
        <v>45178</v>
      </c>
      <c r="J255" s="12">
        <f t="shared" si="370"/>
        <v>43717</v>
      </c>
      <c r="K255" s="112">
        <f>+'Lalin per Hari 2019'!D255</f>
        <v>153742</v>
      </c>
      <c r="L255" s="9">
        <f>+'Lalin per Hari 2023'!D255</f>
        <v>159363</v>
      </c>
      <c r="N255" s="9">
        <f t="shared" si="1"/>
        <v>165687</v>
      </c>
      <c r="O255" s="9"/>
      <c r="P255" s="9"/>
      <c r="Q255" s="9"/>
      <c r="S255" s="110">
        <f t="shared" si="220"/>
        <v>0</v>
      </c>
      <c r="T255" s="110">
        <f t="shared" si="2"/>
        <v>3.968298789555913E-2</v>
      </c>
    </row>
    <row r="256" spans="1:24" ht="14.25" customHeight="1">
      <c r="A256" s="97">
        <f t="shared" si="3"/>
        <v>45545</v>
      </c>
      <c r="B256" s="36">
        <v>113002</v>
      </c>
      <c r="C256" s="36">
        <v>51575</v>
      </c>
      <c r="D256" s="56">
        <f t="shared" si="0"/>
        <v>164577</v>
      </c>
      <c r="F256" s="239">
        <f>SUM(D256:D262)</f>
        <v>1129844</v>
      </c>
      <c r="G256" s="83" t="s">
        <v>30</v>
      </c>
      <c r="H256" s="97">
        <f t="shared" si="132"/>
        <v>45545</v>
      </c>
      <c r="I256" s="65">
        <f t="shared" ref="I256:J256" si="371">I255+1</f>
        <v>45179</v>
      </c>
      <c r="J256" s="12">
        <f t="shared" si="371"/>
        <v>43718</v>
      </c>
      <c r="K256" s="112">
        <f>+'Lalin per Hari 2019'!D256</f>
        <v>154122</v>
      </c>
      <c r="L256" s="9">
        <f>+'Lalin per Hari 2023'!D256</f>
        <v>149075</v>
      </c>
      <c r="N256" s="9">
        <f t="shared" si="1"/>
        <v>164577</v>
      </c>
      <c r="O256" s="9"/>
      <c r="P256" s="9"/>
      <c r="Q256" s="9"/>
      <c r="S256" s="110">
        <f t="shared" si="220"/>
        <v>0</v>
      </c>
      <c r="T256" s="110">
        <f t="shared" si="2"/>
        <v>0.10398792554083514</v>
      </c>
    </row>
    <row r="257" spans="1:23" ht="14.25" customHeight="1">
      <c r="A257" s="97">
        <f t="shared" si="3"/>
        <v>45546</v>
      </c>
      <c r="B257" s="36">
        <v>114011</v>
      </c>
      <c r="C257" s="36">
        <v>50901</v>
      </c>
      <c r="D257" s="56">
        <f t="shared" si="0"/>
        <v>164912</v>
      </c>
      <c r="F257" s="240"/>
      <c r="G257" s="107" t="s">
        <v>32</v>
      </c>
      <c r="H257" s="97">
        <f t="shared" si="132"/>
        <v>45546</v>
      </c>
      <c r="I257" s="55">
        <f t="shared" ref="I257:J257" si="372">I256+1</f>
        <v>45180</v>
      </c>
      <c r="J257" s="12">
        <f t="shared" si="372"/>
        <v>43719</v>
      </c>
      <c r="K257" s="112">
        <f>+'Lalin per Hari 2019'!D257</f>
        <v>157857</v>
      </c>
      <c r="L257" s="9">
        <f>+'Lalin per Hari 2023'!D257</f>
        <v>164043</v>
      </c>
      <c r="N257" s="9">
        <f t="shared" si="1"/>
        <v>164912</v>
      </c>
      <c r="O257" s="9"/>
      <c r="P257" s="9"/>
      <c r="Q257" s="9"/>
      <c r="S257" s="110">
        <f t="shared" si="220"/>
        <v>0</v>
      </c>
      <c r="T257" s="110">
        <f t="shared" si="2"/>
        <v>5.2973915375846836E-3</v>
      </c>
    </row>
    <row r="258" spans="1:23" ht="14.25" customHeight="1">
      <c r="A258" s="97">
        <f t="shared" si="3"/>
        <v>45547</v>
      </c>
      <c r="B258" s="36">
        <v>116048</v>
      </c>
      <c r="C258" s="36">
        <v>50998</v>
      </c>
      <c r="D258" s="56">
        <f t="shared" si="0"/>
        <v>167046</v>
      </c>
      <c r="F258" s="240"/>
      <c r="G258" s="107" t="s">
        <v>34</v>
      </c>
      <c r="H258" s="97">
        <f t="shared" si="132"/>
        <v>45547</v>
      </c>
      <c r="I258" s="55">
        <f t="shared" ref="I258:J258" si="373">I257+1</f>
        <v>45181</v>
      </c>
      <c r="J258" s="12">
        <f t="shared" si="373"/>
        <v>43720</v>
      </c>
      <c r="K258" s="112">
        <f>+'Lalin per Hari 2019'!D258</f>
        <v>156813</v>
      </c>
      <c r="L258" s="9">
        <f>+'Lalin per Hari 2023'!D258</f>
        <v>162966</v>
      </c>
      <c r="N258" s="9">
        <f t="shared" si="1"/>
        <v>167046</v>
      </c>
      <c r="O258" s="9"/>
      <c r="P258" s="9"/>
      <c r="Q258" s="9"/>
      <c r="S258" s="110">
        <f t="shared" si="220"/>
        <v>0</v>
      </c>
      <c r="T258" s="110">
        <f t="shared" si="2"/>
        <v>2.503589705828202E-2</v>
      </c>
    </row>
    <row r="259" spans="1:23" ht="14.25" customHeight="1">
      <c r="A259" s="97">
        <f t="shared" si="3"/>
        <v>45548</v>
      </c>
      <c r="B259" s="36">
        <v>121155</v>
      </c>
      <c r="C259" s="36">
        <v>49101</v>
      </c>
      <c r="D259" s="56">
        <f t="shared" si="0"/>
        <v>170256</v>
      </c>
      <c r="F259" s="240"/>
      <c r="G259" s="83" t="s">
        <v>36</v>
      </c>
      <c r="H259" s="97">
        <f t="shared" si="132"/>
        <v>45548</v>
      </c>
      <c r="I259" s="55">
        <f t="shared" ref="I259:J259" si="374">I258+1</f>
        <v>45182</v>
      </c>
      <c r="J259" s="12">
        <f t="shared" si="374"/>
        <v>43721</v>
      </c>
      <c r="K259" s="112">
        <f>+'Lalin per Hari 2019'!D259</f>
        <v>159927</v>
      </c>
      <c r="L259" s="9">
        <f>+'Lalin per Hari 2023'!D259</f>
        <v>163291</v>
      </c>
      <c r="N259" s="9">
        <f t="shared" si="1"/>
        <v>170256</v>
      </c>
      <c r="O259" s="9"/>
      <c r="P259" s="9"/>
      <c r="Q259" s="9"/>
      <c r="S259" s="110">
        <f t="shared" si="220"/>
        <v>0</v>
      </c>
      <c r="T259" s="110">
        <f t="shared" si="2"/>
        <v>4.2653912340545386E-2</v>
      </c>
    </row>
    <row r="260" spans="1:23" ht="14.25" customHeight="1">
      <c r="A260" s="98">
        <f t="shared" si="3"/>
        <v>45549</v>
      </c>
      <c r="B260" s="40">
        <v>119134</v>
      </c>
      <c r="C260" s="40">
        <v>36728</v>
      </c>
      <c r="D260" s="78">
        <f t="shared" si="0"/>
        <v>155862</v>
      </c>
      <c r="F260" s="240"/>
      <c r="G260" s="83" t="s">
        <v>38</v>
      </c>
      <c r="H260" s="98">
        <f t="shared" si="132"/>
        <v>45549</v>
      </c>
      <c r="I260" s="55">
        <f t="shared" ref="I260:J260" si="375">I259+1</f>
        <v>45183</v>
      </c>
      <c r="J260" s="16">
        <f t="shared" si="375"/>
        <v>43722</v>
      </c>
      <c r="K260" s="112">
        <f>+'Lalin per Hari 2019'!D260</f>
        <v>147550</v>
      </c>
      <c r="L260" s="9">
        <f>+'Lalin per Hari 2023'!D260</f>
        <v>165400</v>
      </c>
      <c r="N260" s="126">
        <f t="shared" si="1"/>
        <v>155862</v>
      </c>
      <c r="O260" s="9"/>
      <c r="P260" s="9"/>
      <c r="Q260" s="9"/>
      <c r="S260" s="110">
        <f t="shared" si="220"/>
        <v>0</v>
      </c>
      <c r="T260" s="110">
        <f t="shared" si="2"/>
        <v>-5.7666263603385781E-2</v>
      </c>
      <c r="W260">
        <v>1</v>
      </c>
    </row>
    <row r="261" spans="1:23" ht="14.25" customHeight="1">
      <c r="A261" s="98">
        <f t="shared" si="3"/>
        <v>45550</v>
      </c>
      <c r="B261" s="40">
        <v>119698</v>
      </c>
      <c r="C261" s="40">
        <v>25813</v>
      </c>
      <c r="D261" s="78">
        <f t="shared" si="0"/>
        <v>145511</v>
      </c>
      <c r="F261" s="240"/>
      <c r="G261" s="107" t="s">
        <v>40</v>
      </c>
      <c r="H261" s="98">
        <f t="shared" si="132"/>
        <v>45550</v>
      </c>
      <c r="I261" s="55">
        <f t="shared" ref="I261:J261" si="376">I260+1</f>
        <v>45184</v>
      </c>
      <c r="J261" s="16">
        <f t="shared" si="376"/>
        <v>43723</v>
      </c>
      <c r="K261" s="112">
        <f>+'Lalin per Hari 2019'!D261</f>
        <v>137475</v>
      </c>
      <c r="L261" s="9">
        <f>+'Lalin per Hari 2023'!D261</f>
        <v>168555</v>
      </c>
      <c r="N261" s="126">
        <f t="shared" si="1"/>
        <v>145511</v>
      </c>
      <c r="O261" s="9"/>
      <c r="P261" s="9"/>
      <c r="Q261" s="9"/>
      <c r="S261" s="110">
        <f t="shared" si="220"/>
        <v>0</v>
      </c>
      <c r="T261" s="110">
        <f t="shared" si="2"/>
        <v>-0.13671501883658155</v>
      </c>
      <c r="W261">
        <v>1</v>
      </c>
    </row>
    <row r="262" spans="1:23" ht="14.25" customHeight="1">
      <c r="A262" s="98">
        <f t="shared" si="3"/>
        <v>45551</v>
      </c>
      <c r="B262" s="40">
        <v>112814</v>
      </c>
      <c r="C262" s="40">
        <v>48866</v>
      </c>
      <c r="D262" s="78">
        <f t="shared" si="0"/>
        <v>161680</v>
      </c>
      <c r="E262" t="s">
        <v>90</v>
      </c>
      <c r="F262" s="240"/>
      <c r="G262" s="107" t="s">
        <v>28</v>
      </c>
      <c r="H262" s="98">
        <f t="shared" si="132"/>
        <v>45551</v>
      </c>
      <c r="I262" s="65">
        <f t="shared" ref="I262:J262" si="377">I261+1</f>
        <v>45185</v>
      </c>
      <c r="J262" s="12">
        <f t="shared" si="377"/>
        <v>43724</v>
      </c>
      <c r="K262" s="112">
        <f>+'Lalin per Hari 2019'!D262</f>
        <v>151568</v>
      </c>
      <c r="L262" s="9">
        <f>+'Lalin per Hari 2023'!D262</f>
        <v>154237</v>
      </c>
      <c r="N262" s="126">
        <f t="shared" si="1"/>
        <v>161680</v>
      </c>
      <c r="O262" s="9"/>
      <c r="P262" s="9"/>
      <c r="Q262" s="9"/>
      <c r="S262" s="110">
        <f t="shared" si="220"/>
        <v>0</v>
      </c>
      <c r="T262" s="110">
        <f t="shared" si="2"/>
        <v>4.825690333707211E-2</v>
      </c>
      <c r="W262">
        <v>1</v>
      </c>
    </row>
    <row r="263" spans="1:23" ht="14.25" customHeight="1">
      <c r="A263" s="97">
        <f t="shared" si="3"/>
        <v>45552</v>
      </c>
      <c r="B263" s="36">
        <v>111454</v>
      </c>
      <c r="C263" s="36">
        <v>49961</v>
      </c>
      <c r="D263" s="56">
        <f t="shared" si="0"/>
        <v>161415</v>
      </c>
      <c r="F263" s="239">
        <f>SUM(D263:D269)</f>
        <v>1113904</v>
      </c>
      <c r="G263" s="83" t="s">
        <v>30</v>
      </c>
      <c r="H263" s="97">
        <f t="shared" si="132"/>
        <v>45552</v>
      </c>
      <c r="I263" s="65">
        <f t="shared" ref="I263:J263" si="378">I262+1</f>
        <v>45186</v>
      </c>
      <c r="J263" s="12">
        <f t="shared" si="378"/>
        <v>43725</v>
      </c>
      <c r="K263" s="112">
        <f>+'Lalin per Hari 2019'!D263</f>
        <v>153665</v>
      </c>
      <c r="L263" s="9">
        <f>+'Lalin per Hari 2023'!D263</f>
        <v>143925</v>
      </c>
      <c r="N263" s="9">
        <f t="shared" si="1"/>
        <v>161415</v>
      </c>
      <c r="O263" s="9"/>
      <c r="P263" s="9"/>
      <c r="Q263" s="9"/>
      <c r="S263" s="110">
        <f t="shared" si="220"/>
        <v>0</v>
      </c>
      <c r="T263" s="110">
        <f t="shared" si="2"/>
        <v>0.12152162584679527</v>
      </c>
    </row>
    <row r="264" spans="1:23" ht="14.25" customHeight="1">
      <c r="A264" s="97">
        <f t="shared" si="3"/>
        <v>45553</v>
      </c>
      <c r="B264" s="36">
        <v>114532</v>
      </c>
      <c r="C264" s="36">
        <v>50333</v>
      </c>
      <c r="D264" s="56">
        <f t="shared" si="0"/>
        <v>164865</v>
      </c>
      <c r="F264" s="240"/>
      <c r="G264" s="107" t="s">
        <v>32</v>
      </c>
      <c r="H264" s="97">
        <f t="shared" si="132"/>
        <v>45553</v>
      </c>
      <c r="I264" s="55">
        <f t="shared" ref="I264:J264" si="379">I263+1</f>
        <v>45187</v>
      </c>
      <c r="J264" s="12">
        <f t="shared" si="379"/>
        <v>43726</v>
      </c>
      <c r="K264" s="112">
        <f>+'Lalin per Hari 2019'!D264</f>
        <v>153967</v>
      </c>
      <c r="L264" s="9">
        <f>+'Lalin per Hari 2023'!D264</f>
        <v>160083</v>
      </c>
      <c r="N264" s="9">
        <f t="shared" si="1"/>
        <v>164865</v>
      </c>
      <c r="O264" s="9"/>
      <c r="P264" s="9"/>
      <c r="Q264" s="9"/>
      <c r="S264" s="110">
        <f t="shared" si="220"/>
        <v>0</v>
      </c>
      <c r="T264" s="110">
        <f t="shared" si="2"/>
        <v>2.9872003897977839E-2</v>
      </c>
    </row>
    <row r="265" spans="1:23" ht="14.25" customHeight="1">
      <c r="A265" s="97">
        <f t="shared" si="3"/>
        <v>45554</v>
      </c>
      <c r="B265" s="36">
        <v>115207</v>
      </c>
      <c r="C265" s="36">
        <v>49057</v>
      </c>
      <c r="D265" s="56">
        <f t="shared" si="0"/>
        <v>164264</v>
      </c>
      <c r="F265" s="240"/>
      <c r="G265" s="107" t="s">
        <v>34</v>
      </c>
      <c r="H265" s="97">
        <f t="shared" si="132"/>
        <v>45554</v>
      </c>
      <c r="I265" s="55">
        <f t="shared" ref="I265:J265" si="380">I264+1</f>
        <v>45188</v>
      </c>
      <c r="J265" s="12">
        <f t="shared" si="380"/>
        <v>43727</v>
      </c>
      <c r="K265" s="112">
        <f>+'Lalin per Hari 2019'!D265</f>
        <v>155201</v>
      </c>
      <c r="L265" s="9">
        <f>+'Lalin per Hari 2023'!D265</f>
        <v>159830</v>
      </c>
      <c r="N265" s="9">
        <f t="shared" si="1"/>
        <v>164264</v>
      </c>
      <c r="O265" s="9"/>
      <c r="P265" s="9"/>
      <c r="Q265" s="9"/>
      <c r="S265" s="110">
        <f t="shared" si="220"/>
        <v>0</v>
      </c>
      <c r="T265" s="110">
        <f t="shared" si="2"/>
        <v>2.7741975849340017E-2</v>
      </c>
    </row>
    <row r="266" spans="1:23" ht="14.25" customHeight="1">
      <c r="A266" s="97">
        <f t="shared" si="3"/>
        <v>45555</v>
      </c>
      <c r="B266" s="36">
        <v>119315</v>
      </c>
      <c r="C266" s="36">
        <v>48200</v>
      </c>
      <c r="D266" s="56">
        <f t="shared" si="0"/>
        <v>167515</v>
      </c>
      <c r="F266" s="240"/>
      <c r="G266" s="83" t="s">
        <v>36</v>
      </c>
      <c r="H266" s="97">
        <f t="shared" si="132"/>
        <v>45555</v>
      </c>
      <c r="I266" s="55">
        <f t="shared" ref="I266:J266" si="381">I265+1</f>
        <v>45189</v>
      </c>
      <c r="J266" s="12">
        <f t="shared" si="381"/>
        <v>43728</v>
      </c>
      <c r="K266" s="112">
        <f>+'Lalin per Hari 2019'!D266</f>
        <v>157578</v>
      </c>
      <c r="L266" s="9">
        <f>+'Lalin per Hari 2023'!D266</f>
        <v>163240</v>
      </c>
      <c r="N266" s="9">
        <f t="shared" si="1"/>
        <v>167515</v>
      </c>
      <c r="O266" s="9"/>
      <c r="P266" s="9"/>
      <c r="Q266" s="9"/>
      <c r="S266" s="110">
        <f t="shared" si="220"/>
        <v>0</v>
      </c>
      <c r="T266" s="110">
        <f t="shared" si="2"/>
        <v>2.6188434207302214E-2</v>
      </c>
    </row>
    <row r="267" spans="1:23" ht="14.25" customHeight="1">
      <c r="A267" s="98">
        <f t="shared" si="3"/>
        <v>45556</v>
      </c>
      <c r="B267" s="40">
        <v>117658</v>
      </c>
      <c r="C267" s="40">
        <v>37343</v>
      </c>
      <c r="D267" s="78">
        <f t="shared" si="0"/>
        <v>155001</v>
      </c>
      <c r="F267" s="240"/>
      <c r="G267" s="83" t="s">
        <v>38</v>
      </c>
      <c r="H267" s="98">
        <f t="shared" si="132"/>
        <v>45556</v>
      </c>
      <c r="I267" s="55">
        <f t="shared" ref="I267:J267" si="382">I266+1</f>
        <v>45190</v>
      </c>
      <c r="J267" s="16">
        <f t="shared" si="382"/>
        <v>43729</v>
      </c>
      <c r="K267" s="112">
        <f>+'Lalin per Hari 2019'!D267</f>
        <v>147401</v>
      </c>
      <c r="L267" s="9">
        <f>+'Lalin per Hari 2023'!D267</f>
        <v>162637</v>
      </c>
      <c r="N267" s="9">
        <f t="shared" si="1"/>
        <v>155001</v>
      </c>
      <c r="O267" s="9"/>
      <c r="P267" s="9"/>
      <c r="Q267" s="9"/>
      <c r="S267" s="110">
        <f t="shared" si="220"/>
        <v>0</v>
      </c>
      <c r="T267" s="110">
        <f t="shared" si="2"/>
        <v>-4.695118576953583E-2</v>
      </c>
      <c r="W267">
        <v>1</v>
      </c>
    </row>
    <row r="268" spans="1:23" ht="14.25" customHeight="1">
      <c r="A268" s="98">
        <f t="shared" si="3"/>
        <v>45557</v>
      </c>
      <c r="B268" s="40">
        <v>107751</v>
      </c>
      <c r="C268" s="40">
        <v>31948</v>
      </c>
      <c r="D268" s="78">
        <f t="shared" si="0"/>
        <v>139699</v>
      </c>
      <c r="F268" s="240"/>
      <c r="G268" s="107" t="s">
        <v>40</v>
      </c>
      <c r="H268" s="98">
        <f t="shared" si="132"/>
        <v>45557</v>
      </c>
      <c r="I268" s="55">
        <f t="shared" ref="I268:J268" si="383">I267+1</f>
        <v>45191</v>
      </c>
      <c r="J268" s="16">
        <f t="shared" si="383"/>
        <v>43730</v>
      </c>
      <c r="K268" s="112">
        <f>+'Lalin per Hari 2019'!D268</f>
        <v>131180</v>
      </c>
      <c r="L268" s="9">
        <f>+'Lalin per Hari 2023'!D268</f>
        <v>165840</v>
      </c>
      <c r="N268" s="9">
        <f t="shared" si="1"/>
        <v>139699</v>
      </c>
      <c r="O268" s="9"/>
      <c r="P268" s="9"/>
      <c r="Q268" s="9"/>
      <c r="S268" s="110">
        <f t="shared" si="220"/>
        <v>0</v>
      </c>
      <c r="T268" s="110">
        <f t="shared" si="2"/>
        <v>-0.15762783405692238</v>
      </c>
      <c r="W268">
        <v>1</v>
      </c>
    </row>
    <row r="269" spans="1:23" ht="14.25" customHeight="1">
      <c r="A269" s="97">
        <f t="shared" si="3"/>
        <v>45558</v>
      </c>
      <c r="B269" s="36">
        <v>113934</v>
      </c>
      <c r="C269" s="36">
        <v>47211</v>
      </c>
      <c r="D269" s="56">
        <f t="shared" si="0"/>
        <v>161145</v>
      </c>
      <c r="F269" s="240"/>
      <c r="G269" s="107" t="s">
        <v>28</v>
      </c>
      <c r="H269" s="97">
        <f t="shared" si="132"/>
        <v>45558</v>
      </c>
      <c r="I269" s="65">
        <f t="shared" ref="I269:J269" si="384">I268+1</f>
        <v>45192</v>
      </c>
      <c r="J269" s="12">
        <f t="shared" si="384"/>
        <v>43731</v>
      </c>
      <c r="K269" s="112">
        <f>+'Lalin per Hari 2019'!D269</f>
        <v>150791</v>
      </c>
      <c r="L269" s="9">
        <f>+'Lalin per Hari 2023'!D269</f>
        <v>153392</v>
      </c>
      <c r="N269" s="9">
        <f t="shared" si="1"/>
        <v>161145</v>
      </c>
      <c r="O269" s="9"/>
      <c r="P269" s="9"/>
      <c r="Q269" s="9"/>
      <c r="S269" s="110">
        <f t="shared" si="220"/>
        <v>0</v>
      </c>
      <c r="T269" s="110">
        <f t="shared" si="2"/>
        <v>5.0543705017210838E-2</v>
      </c>
    </row>
    <row r="270" spans="1:23" ht="14.25" customHeight="1">
      <c r="A270" s="97">
        <f t="shared" si="3"/>
        <v>45559</v>
      </c>
      <c r="B270" s="36">
        <v>112255</v>
      </c>
      <c r="C270" s="36">
        <v>49367</v>
      </c>
      <c r="D270" s="56">
        <f t="shared" si="0"/>
        <v>161622</v>
      </c>
      <c r="F270" s="239">
        <f>SUM(D270:D276)</f>
        <v>1123182</v>
      </c>
      <c r="G270" s="83" t="s">
        <v>30</v>
      </c>
      <c r="H270" s="97">
        <f t="shared" si="132"/>
        <v>45559</v>
      </c>
      <c r="I270" s="65">
        <f t="shared" ref="I270:J270" si="385">I269+1</f>
        <v>45193</v>
      </c>
      <c r="J270" s="12">
        <f t="shared" si="385"/>
        <v>43732</v>
      </c>
      <c r="K270" s="112">
        <f>+'Lalin per Hari 2019'!D270</f>
        <v>150197</v>
      </c>
      <c r="L270" s="9">
        <f>+'Lalin per Hari 2023'!D270</f>
        <v>138191</v>
      </c>
      <c r="N270" s="9">
        <f t="shared" si="1"/>
        <v>161622</v>
      </c>
      <c r="O270" s="9"/>
      <c r="P270" s="9"/>
      <c r="Q270" s="9"/>
      <c r="S270" s="110">
        <f t="shared" si="220"/>
        <v>0</v>
      </c>
      <c r="T270" s="110">
        <f t="shared" si="2"/>
        <v>0.16955518087284993</v>
      </c>
    </row>
    <row r="271" spans="1:23" ht="14.25" customHeight="1">
      <c r="A271" s="97">
        <f t="shared" si="3"/>
        <v>45560</v>
      </c>
      <c r="B271" s="36">
        <v>112320</v>
      </c>
      <c r="C271" s="36">
        <v>49050</v>
      </c>
      <c r="D271" s="56">
        <f t="shared" si="0"/>
        <v>161370</v>
      </c>
      <c r="F271" s="240"/>
      <c r="G271" s="107" t="s">
        <v>32</v>
      </c>
      <c r="H271" s="97">
        <f t="shared" si="132"/>
        <v>45560</v>
      </c>
      <c r="I271" s="55">
        <f t="shared" ref="I271:J271" si="386">I270+1</f>
        <v>45194</v>
      </c>
      <c r="J271" s="12">
        <f t="shared" si="386"/>
        <v>43733</v>
      </c>
      <c r="K271" s="112">
        <f>+'Lalin per Hari 2019'!D271</f>
        <v>150886</v>
      </c>
      <c r="L271" s="9">
        <f>+'Lalin per Hari 2023'!D271</f>
        <v>165455</v>
      </c>
      <c r="N271" s="9">
        <f t="shared" si="1"/>
        <v>161370</v>
      </c>
      <c r="O271" s="9"/>
      <c r="P271" s="9"/>
      <c r="Q271" s="9"/>
      <c r="S271" s="110">
        <f t="shared" si="220"/>
        <v>0</v>
      </c>
      <c r="T271" s="110">
        <f t="shared" si="2"/>
        <v>-2.4689492611284058E-2</v>
      </c>
    </row>
    <row r="272" spans="1:23" ht="14.25" customHeight="1">
      <c r="A272" s="97">
        <f t="shared" si="3"/>
        <v>45561</v>
      </c>
      <c r="B272" s="36">
        <v>113358</v>
      </c>
      <c r="C272" s="36">
        <v>49395</v>
      </c>
      <c r="D272" s="56">
        <f t="shared" si="0"/>
        <v>162753</v>
      </c>
      <c r="F272" s="240"/>
      <c r="G272" s="107" t="s">
        <v>34</v>
      </c>
      <c r="H272" s="97">
        <f t="shared" si="132"/>
        <v>45561</v>
      </c>
      <c r="I272" s="55">
        <f t="shared" ref="I272:J272" si="387">I271+1</f>
        <v>45195</v>
      </c>
      <c r="J272" s="12">
        <f t="shared" si="387"/>
        <v>43734</v>
      </c>
      <c r="K272" s="112">
        <f>+'Lalin per Hari 2019'!D272</f>
        <v>154358</v>
      </c>
      <c r="L272" s="9">
        <f>+'Lalin per Hari 2023'!D272</f>
        <v>162778</v>
      </c>
      <c r="N272" s="9">
        <f t="shared" si="1"/>
        <v>162753</v>
      </c>
      <c r="O272" s="9"/>
      <c r="P272" s="9"/>
      <c r="Q272" s="9"/>
      <c r="S272" s="110">
        <f t="shared" si="220"/>
        <v>0</v>
      </c>
      <c r="T272" s="110">
        <f t="shared" si="2"/>
        <v>-1.5358340807725135E-4</v>
      </c>
    </row>
    <row r="273" spans="1:24" ht="14.25" customHeight="1">
      <c r="A273" s="97">
        <f t="shared" si="3"/>
        <v>45562</v>
      </c>
      <c r="B273" s="36">
        <v>121872</v>
      </c>
      <c r="C273" s="36">
        <v>47111</v>
      </c>
      <c r="D273" s="56">
        <f t="shared" si="0"/>
        <v>168983</v>
      </c>
      <c r="E273" t="s">
        <v>16</v>
      </c>
      <c r="F273" s="240"/>
      <c r="G273" s="83" t="s">
        <v>36</v>
      </c>
      <c r="H273" s="97">
        <f t="shared" si="132"/>
        <v>45562</v>
      </c>
      <c r="I273" s="55">
        <f t="shared" ref="I273:J273" si="388">I272+1</f>
        <v>45196</v>
      </c>
      <c r="J273" s="12">
        <f t="shared" si="388"/>
        <v>43735</v>
      </c>
      <c r="K273" s="112">
        <f>+'Lalin per Hari 2019'!D273</f>
        <v>156632</v>
      </c>
      <c r="L273" s="9">
        <f>+'Lalin per Hari 2023'!D273</f>
        <v>173340</v>
      </c>
      <c r="N273" s="9">
        <f t="shared" si="1"/>
        <v>168983</v>
      </c>
      <c r="O273" s="9"/>
      <c r="P273" s="9"/>
      <c r="Q273" s="9"/>
      <c r="S273" s="110">
        <f t="shared" si="220"/>
        <v>0</v>
      </c>
      <c r="T273" s="110">
        <f t="shared" si="2"/>
        <v>-2.5135571708780446E-2</v>
      </c>
    </row>
    <row r="274" spans="1:24" ht="14.25" customHeight="1">
      <c r="A274" s="98">
        <f t="shared" si="3"/>
        <v>45563</v>
      </c>
      <c r="B274" s="40">
        <v>120894</v>
      </c>
      <c r="C274" s="40">
        <v>35082</v>
      </c>
      <c r="D274" s="78">
        <f t="shared" si="0"/>
        <v>155976</v>
      </c>
      <c r="F274" s="240"/>
      <c r="G274" s="83" t="s">
        <v>38</v>
      </c>
      <c r="H274" s="98">
        <f t="shared" si="132"/>
        <v>45563</v>
      </c>
      <c r="I274" s="65">
        <f t="shared" ref="I274:J274" si="389">I273+1</f>
        <v>45197</v>
      </c>
      <c r="J274" s="16">
        <f t="shared" si="389"/>
        <v>43736</v>
      </c>
      <c r="K274" s="112">
        <f>+'Lalin per Hari 2019'!D274</f>
        <v>148993</v>
      </c>
      <c r="L274" s="9">
        <f>+'Lalin per Hari 2023'!D274</f>
        <v>138056</v>
      </c>
      <c r="N274" s="9">
        <f t="shared" si="1"/>
        <v>155976</v>
      </c>
      <c r="O274" s="9"/>
      <c r="P274" s="9"/>
      <c r="Q274" s="9"/>
      <c r="S274" s="110">
        <f t="shared" si="220"/>
        <v>0</v>
      </c>
      <c r="T274" s="110">
        <f t="shared" si="2"/>
        <v>0.12980239902648205</v>
      </c>
      <c r="W274">
        <v>1</v>
      </c>
    </row>
    <row r="275" spans="1:24" ht="14.25" customHeight="1">
      <c r="A275" s="98">
        <f t="shared" si="3"/>
        <v>45564</v>
      </c>
      <c r="B275" s="40">
        <v>126537</v>
      </c>
      <c r="C275" s="40">
        <v>24852</v>
      </c>
      <c r="D275" s="78">
        <f t="shared" si="0"/>
        <v>151389</v>
      </c>
      <c r="F275" s="240"/>
      <c r="G275" s="107" t="s">
        <v>40</v>
      </c>
      <c r="H275" s="98">
        <f t="shared" si="132"/>
        <v>45564</v>
      </c>
      <c r="I275" s="55">
        <f t="shared" ref="I275:J275" si="390">I274+1</f>
        <v>45198</v>
      </c>
      <c r="J275" s="16">
        <f t="shared" si="390"/>
        <v>43737</v>
      </c>
      <c r="K275" s="112">
        <f>+'Lalin per Hari 2019'!D275</f>
        <v>137956</v>
      </c>
      <c r="L275" s="9">
        <f>+'Lalin per Hari 2023'!D275</f>
        <v>163185</v>
      </c>
      <c r="N275" s="9">
        <f t="shared" si="1"/>
        <v>151389</v>
      </c>
      <c r="O275" s="9"/>
      <c r="P275" s="9"/>
      <c r="Q275" s="9"/>
      <c r="S275" s="110">
        <f t="shared" si="220"/>
        <v>0</v>
      </c>
      <c r="T275" s="110">
        <f t="shared" si="2"/>
        <v>-7.228605570364921E-2</v>
      </c>
      <c r="W275">
        <v>1</v>
      </c>
      <c r="X275">
        <f>+SUM(W247:W275)</f>
        <v>10</v>
      </c>
    </row>
    <row r="276" spans="1:24" ht="14.25" customHeight="1">
      <c r="A276" s="99">
        <f t="shared" si="3"/>
        <v>45565</v>
      </c>
      <c r="B276" s="36">
        <v>114681</v>
      </c>
      <c r="C276" s="36">
        <v>46408</v>
      </c>
      <c r="D276" s="56">
        <f t="shared" si="0"/>
        <v>161089</v>
      </c>
      <c r="E276" s="9">
        <f>SUM(D247:D276)</f>
        <v>4822706</v>
      </c>
      <c r="F276" s="240"/>
      <c r="G276" s="107" t="s">
        <v>28</v>
      </c>
      <c r="H276" s="99">
        <f t="shared" si="132"/>
        <v>45565</v>
      </c>
      <c r="I276" s="65">
        <f t="shared" ref="I276:J276" si="391">I275+1</f>
        <v>45199</v>
      </c>
      <c r="J276" s="20">
        <f t="shared" si="391"/>
        <v>43738</v>
      </c>
      <c r="K276" s="112">
        <f>+'Lalin per Hari 2019'!D276</f>
        <v>149753</v>
      </c>
      <c r="L276" s="9">
        <f>+'Lalin per Hari 2023'!D276</f>
        <v>156913</v>
      </c>
      <c r="N276" s="9">
        <f t="shared" si="1"/>
        <v>161089</v>
      </c>
      <c r="O276" s="9"/>
      <c r="P276" s="9"/>
      <c r="Q276" s="9"/>
      <c r="S276" s="110">
        <f t="shared" si="220"/>
        <v>0</v>
      </c>
      <c r="T276" s="110">
        <f t="shared" si="2"/>
        <v>2.6613473708360758E-2</v>
      </c>
    </row>
    <row r="277" spans="1:24" ht="14.25" customHeight="1">
      <c r="A277" s="96">
        <f t="shared" si="3"/>
        <v>45566</v>
      </c>
      <c r="B277" s="36">
        <v>115053</v>
      </c>
      <c r="C277" s="36">
        <v>50191</v>
      </c>
      <c r="D277" s="56">
        <f t="shared" si="0"/>
        <v>165244</v>
      </c>
      <c r="F277" s="239">
        <f>SUM(D277:D283)</f>
        <v>1145375</v>
      </c>
      <c r="G277" s="83" t="s">
        <v>30</v>
      </c>
      <c r="H277" s="96">
        <f t="shared" si="132"/>
        <v>45566</v>
      </c>
      <c r="I277" s="67">
        <f t="shared" ref="I277:J277" si="392">I276+1</f>
        <v>45200</v>
      </c>
      <c r="J277" s="24">
        <f t="shared" si="392"/>
        <v>43739</v>
      </c>
      <c r="K277" s="112">
        <f>+'Lalin per Hari 2019'!D277</f>
        <v>150330</v>
      </c>
      <c r="L277" s="9">
        <f>+'Lalin per Hari 2023'!D277</f>
        <v>152715</v>
      </c>
      <c r="N277" s="9">
        <f t="shared" si="1"/>
        <v>165244</v>
      </c>
      <c r="O277" s="9"/>
      <c r="P277" s="9"/>
      <c r="Q277" s="9"/>
      <c r="S277" s="110">
        <f t="shared" si="220"/>
        <v>0</v>
      </c>
      <c r="T277" s="110">
        <f t="shared" si="2"/>
        <v>8.2041711685165275E-2</v>
      </c>
    </row>
    <row r="278" spans="1:24" ht="14.25" customHeight="1">
      <c r="A278" s="97">
        <f t="shared" si="3"/>
        <v>45567</v>
      </c>
      <c r="B278" s="36">
        <v>116260</v>
      </c>
      <c r="C278" s="36">
        <v>50403</v>
      </c>
      <c r="D278" s="56">
        <f t="shared" si="0"/>
        <v>166663</v>
      </c>
      <c r="F278" s="240"/>
      <c r="G278" s="107" t="s">
        <v>32</v>
      </c>
      <c r="H278" s="97">
        <f t="shared" si="132"/>
        <v>45567</v>
      </c>
      <c r="I278" s="96">
        <f t="shared" ref="I278:J278" si="393">I277+1</f>
        <v>45201</v>
      </c>
      <c r="J278" s="12">
        <f t="shared" si="393"/>
        <v>43740</v>
      </c>
      <c r="K278" s="112">
        <f>+'Lalin per Hari 2019'!D278</f>
        <v>153067</v>
      </c>
      <c r="L278" s="9">
        <f>+'Lalin per Hari 2023'!D278</f>
        <v>160867</v>
      </c>
      <c r="N278" s="9">
        <f t="shared" si="1"/>
        <v>166663</v>
      </c>
      <c r="O278" s="9"/>
      <c r="P278" s="9"/>
      <c r="Q278" s="9"/>
      <c r="S278" s="110">
        <f t="shared" si="220"/>
        <v>0</v>
      </c>
      <c r="T278" s="110">
        <f t="shared" si="2"/>
        <v>3.6029763717853935E-2</v>
      </c>
    </row>
    <row r="279" spans="1:24" ht="14.25" customHeight="1">
      <c r="A279" s="97">
        <f t="shared" si="3"/>
        <v>45568</v>
      </c>
      <c r="B279" s="36">
        <v>114099</v>
      </c>
      <c r="C279" s="36">
        <v>48643</v>
      </c>
      <c r="D279" s="56">
        <f t="shared" si="0"/>
        <v>162742</v>
      </c>
      <c r="F279" s="240"/>
      <c r="G279" s="107" t="s">
        <v>34</v>
      </c>
      <c r="H279" s="97">
        <f t="shared" si="132"/>
        <v>45568</v>
      </c>
      <c r="I279" s="97">
        <f t="shared" ref="I279:J279" si="394">I278+1</f>
        <v>45202</v>
      </c>
      <c r="J279" s="12">
        <f t="shared" si="394"/>
        <v>43741</v>
      </c>
      <c r="K279" s="112">
        <f>+'Lalin per Hari 2019'!D279</f>
        <v>152887</v>
      </c>
      <c r="L279" s="9">
        <f>+'Lalin per Hari 2023'!D279</f>
        <v>163614</v>
      </c>
      <c r="N279" s="9">
        <f t="shared" si="1"/>
        <v>162742</v>
      </c>
      <c r="O279" s="9"/>
      <c r="P279" s="9"/>
      <c r="Q279" s="9"/>
      <c r="S279" s="110">
        <f t="shared" si="220"/>
        <v>0</v>
      </c>
      <c r="T279" s="110">
        <f t="shared" si="2"/>
        <v>-5.3296172699157651E-3</v>
      </c>
    </row>
    <row r="280" spans="1:24" ht="14.25" customHeight="1">
      <c r="A280" s="97">
        <f t="shared" si="3"/>
        <v>45569</v>
      </c>
      <c r="B280" s="36">
        <v>124271</v>
      </c>
      <c r="C280" s="36">
        <v>47777</v>
      </c>
      <c r="D280" s="56">
        <f t="shared" si="0"/>
        <v>172048</v>
      </c>
      <c r="F280" s="240"/>
      <c r="G280" s="83" t="s">
        <v>36</v>
      </c>
      <c r="H280" s="97">
        <f t="shared" si="132"/>
        <v>45569</v>
      </c>
      <c r="I280" s="97">
        <f t="shared" ref="I280:J280" si="395">I279+1</f>
        <v>45203</v>
      </c>
      <c r="J280" s="12">
        <f t="shared" si="395"/>
        <v>43742</v>
      </c>
      <c r="K280" s="112">
        <f>+'Lalin per Hari 2019'!D280</f>
        <v>159936</v>
      </c>
      <c r="L280" s="9">
        <f>+'Lalin per Hari 2023'!D280</f>
        <v>165017</v>
      </c>
      <c r="N280" s="9">
        <f t="shared" si="1"/>
        <v>172048</v>
      </c>
      <c r="O280" s="9"/>
      <c r="P280" s="9"/>
      <c r="Q280" s="9"/>
      <c r="S280" s="110">
        <f t="shared" si="220"/>
        <v>0</v>
      </c>
      <c r="T280" s="110">
        <f t="shared" si="2"/>
        <v>4.2607731324651343E-2</v>
      </c>
    </row>
    <row r="281" spans="1:24" ht="14.25" customHeight="1">
      <c r="A281" s="98">
        <f t="shared" si="3"/>
        <v>45570</v>
      </c>
      <c r="B281" s="40">
        <v>126679</v>
      </c>
      <c r="C281" s="40">
        <v>35948</v>
      </c>
      <c r="D281" s="78">
        <f t="shared" si="0"/>
        <v>162627</v>
      </c>
      <c r="F281" s="240"/>
      <c r="G281" s="83" t="s">
        <v>38</v>
      </c>
      <c r="H281" s="98">
        <f t="shared" si="132"/>
        <v>45570</v>
      </c>
      <c r="I281" s="97">
        <f t="shared" ref="I281:J281" si="396">I280+1</f>
        <v>45204</v>
      </c>
      <c r="J281" s="16">
        <f t="shared" si="396"/>
        <v>43743</v>
      </c>
      <c r="K281" s="112">
        <f>+'Lalin per Hari 2019'!D281</f>
        <v>152584</v>
      </c>
      <c r="L281" s="9">
        <f>+'Lalin per Hari 2023'!D281</f>
        <v>161130</v>
      </c>
      <c r="N281" s="125">
        <f t="shared" si="1"/>
        <v>162627</v>
      </c>
      <c r="O281" s="9"/>
      <c r="P281" s="9"/>
      <c r="Q281" s="9"/>
      <c r="S281" s="110">
        <f t="shared" si="220"/>
        <v>0</v>
      </c>
      <c r="T281" s="110">
        <f t="shared" si="2"/>
        <v>9.2906348910817282E-3</v>
      </c>
      <c r="W281">
        <v>1</v>
      </c>
    </row>
    <row r="282" spans="1:24" ht="14.25" customHeight="1">
      <c r="A282" s="98">
        <f t="shared" si="3"/>
        <v>45571</v>
      </c>
      <c r="B282" s="40">
        <v>127177</v>
      </c>
      <c r="C282" s="40">
        <v>25442</v>
      </c>
      <c r="D282" s="78">
        <f t="shared" si="0"/>
        <v>152619</v>
      </c>
      <c r="F282" s="240"/>
      <c r="G282" s="107" t="s">
        <v>40</v>
      </c>
      <c r="H282" s="98">
        <f t="shared" si="132"/>
        <v>45571</v>
      </c>
      <c r="I282" s="97">
        <f t="shared" ref="I282:J282" si="397">I281+1</f>
        <v>45205</v>
      </c>
      <c r="J282" s="16">
        <f t="shared" si="397"/>
        <v>43744</v>
      </c>
      <c r="K282" s="112">
        <f>+'Lalin per Hari 2019'!D282</f>
        <v>143176</v>
      </c>
      <c r="L282" s="9">
        <f>+'Lalin per Hari 2023'!D282</f>
        <v>170314</v>
      </c>
      <c r="N282" s="9">
        <f t="shared" si="1"/>
        <v>152619</v>
      </c>
      <c r="O282" s="9"/>
      <c r="P282" s="9"/>
      <c r="Q282" s="9"/>
      <c r="S282" s="110">
        <f t="shared" si="220"/>
        <v>0</v>
      </c>
      <c r="T282" s="110">
        <f t="shared" si="2"/>
        <v>-0.10389633265615272</v>
      </c>
      <c r="W282">
        <v>1</v>
      </c>
    </row>
    <row r="283" spans="1:24" ht="14.25" customHeight="1">
      <c r="A283" s="97">
        <f t="shared" si="3"/>
        <v>45572</v>
      </c>
      <c r="B283" s="36">
        <v>116396</v>
      </c>
      <c r="C283" s="36">
        <v>47036</v>
      </c>
      <c r="D283" s="56">
        <f t="shared" si="0"/>
        <v>163432</v>
      </c>
      <c r="F283" s="240"/>
      <c r="G283" s="107" t="s">
        <v>28</v>
      </c>
      <c r="H283" s="97">
        <f t="shared" si="132"/>
        <v>45572</v>
      </c>
      <c r="I283" s="98">
        <f t="shared" ref="I283:J283" si="398">I282+1</f>
        <v>45206</v>
      </c>
      <c r="J283" s="12">
        <f t="shared" si="398"/>
        <v>43745</v>
      </c>
      <c r="K283" s="112">
        <f>+'Lalin per Hari 2019'!D283</f>
        <v>155174</v>
      </c>
      <c r="L283" s="9">
        <f>+'Lalin per Hari 2023'!D283</f>
        <v>160913</v>
      </c>
      <c r="N283" s="9">
        <f t="shared" si="1"/>
        <v>163432</v>
      </c>
      <c r="O283" s="9"/>
      <c r="P283" s="9"/>
      <c r="Q283" s="9"/>
      <c r="S283" s="110">
        <f t="shared" si="220"/>
        <v>0</v>
      </c>
      <c r="T283" s="110">
        <f t="shared" si="2"/>
        <v>1.5654421954720776E-2</v>
      </c>
    </row>
    <row r="284" spans="1:24" ht="14.25" customHeight="1">
      <c r="A284" s="97">
        <f t="shared" si="3"/>
        <v>45573</v>
      </c>
      <c r="B284" s="36">
        <v>114006</v>
      </c>
      <c r="C284" s="36">
        <v>50861</v>
      </c>
      <c r="D284" s="56">
        <f t="shared" si="0"/>
        <v>164867</v>
      </c>
      <c r="F284" s="239">
        <f>SUM(D284:D290)</f>
        <v>1141877</v>
      </c>
      <c r="G284" s="83" t="s">
        <v>30</v>
      </c>
      <c r="H284" s="97">
        <f t="shared" si="132"/>
        <v>45573</v>
      </c>
      <c r="I284" s="98">
        <f t="shared" ref="I284:J284" si="399">I283+1</f>
        <v>45207</v>
      </c>
      <c r="J284" s="12">
        <f t="shared" si="399"/>
        <v>43746</v>
      </c>
      <c r="K284" s="112">
        <f>+'Lalin per Hari 2019'!D284</f>
        <v>154537</v>
      </c>
      <c r="L284" s="9">
        <f>+'Lalin per Hari 2023'!D284</f>
        <v>150943</v>
      </c>
      <c r="N284" s="9">
        <f t="shared" si="1"/>
        <v>164867</v>
      </c>
      <c r="O284" s="9"/>
      <c r="P284" s="9"/>
      <c r="Q284" s="9"/>
      <c r="S284" s="110">
        <f t="shared" si="220"/>
        <v>0</v>
      </c>
      <c r="T284" s="110">
        <f t="shared" si="2"/>
        <v>9.2246742147698235E-2</v>
      </c>
    </row>
    <row r="285" spans="1:24" ht="14.25" customHeight="1">
      <c r="A285" s="97">
        <f t="shared" si="3"/>
        <v>45574</v>
      </c>
      <c r="B285" s="36">
        <v>116872</v>
      </c>
      <c r="C285" s="36">
        <v>49145</v>
      </c>
      <c r="D285" s="56">
        <f t="shared" si="0"/>
        <v>166017</v>
      </c>
      <c r="F285" s="240"/>
      <c r="G285" s="107" t="s">
        <v>32</v>
      </c>
      <c r="H285" s="97">
        <f t="shared" si="132"/>
        <v>45574</v>
      </c>
      <c r="I285" s="97">
        <f t="shared" ref="I285:J285" si="400">I284+1</f>
        <v>45208</v>
      </c>
      <c r="J285" s="12">
        <f t="shared" si="400"/>
        <v>43747</v>
      </c>
      <c r="K285" s="112">
        <f>+'Lalin per Hari 2019'!D285</f>
        <v>157529</v>
      </c>
      <c r="L285" s="9">
        <f>+'Lalin per Hari 2023'!D285</f>
        <v>161803</v>
      </c>
      <c r="N285" s="9">
        <f t="shared" si="1"/>
        <v>166017</v>
      </c>
      <c r="O285" s="9"/>
      <c r="P285" s="9"/>
      <c r="Q285" s="9"/>
      <c r="S285" s="110">
        <f t="shared" si="220"/>
        <v>0</v>
      </c>
      <c r="T285" s="110">
        <f t="shared" si="2"/>
        <v>2.6044016489187527E-2</v>
      </c>
    </row>
    <row r="286" spans="1:24" ht="14.25" customHeight="1">
      <c r="A286" s="97">
        <f t="shared" si="3"/>
        <v>45575</v>
      </c>
      <c r="B286" s="36">
        <v>118049</v>
      </c>
      <c r="C286" s="36">
        <v>48859</v>
      </c>
      <c r="D286" s="56">
        <f t="shared" si="0"/>
        <v>166908</v>
      </c>
      <c r="F286" s="240"/>
      <c r="G286" s="107" t="s">
        <v>34</v>
      </c>
      <c r="H286" s="97">
        <f t="shared" si="132"/>
        <v>45575</v>
      </c>
      <c r="I286" s="97">
        <f t="shared" ref="I286:J286" si="401">I285+1</f>
        <v>45209</v>
      </c>
      <c r="J286" s="12">
        <f t="shared" si="401"/>
        <v>43748</v>
      </c>
      <c r="K286" s="112">
        <f>+'Lalin per Hari 2019'!D286</f>
        <v>157583</v>
      </c>
      <c r="L286" s="9">
        <f>+'Lalin per Hari 2023'!D286</f>
        <v>163239</v>
      </c>
      <c r="N286" s="9">
        <f t="shared" si="1"/>
        <v>166908</v>
      </c>
      <c r="O286" s="9"/>
      <c r="P286" s="9"/>
      <c r="Q286" s="9"/>
      <c r="S286" s="110">
        <f t="shared" si="220"/>
        <v>0</v>
      </c>
      <c r="T286" s="110">
        <f t="shared" si="2"/>
        <v>2.2476246485214846E-2</v>
      </c>
    </row>
    <row r="287" spans="1:24" ht="14.25" customHeight="1">
      <c r="A287" s="97">
        <f t="shared" si="3"/>
        <v>45576</v>
      </c>
      <c r="B287" s="36">
        <v>123877</v>
      </c>
      <c r="C287" s="36">
        <v>46719</v>
      </c>
      <c r="D287" s="56">
        <f t="shared" si="0"/>
        <v>170596</v>
      </c>
      <c r="F287" s="240"/>
      <c r="G287" s="83" t="s">
        <v>36</v>
      </c>
      <c r="H287" s="97">
        <f t="shared" si="132"/>
        <v>45576</v>
      </c>
      <c r="I287" s="97">
        <f t="shared" ref="I287:J287" si="402">I286+1</f>
        <v>45210</v>
      </c>
      <c r="J287" s="12">
        <f t="shared" si="402"/>
        <v>43749</v>
      </c>
      <c r="K287" s="112">
        <f>+'Lalin per Hari 2019'!D287</f>
        <v>158544</v>
      </c>
      <c r="L287" s="9">
        <f>+'Lalin per Hari 2023'!D287</f>
        <v>164374</v>
      </c>
      <c r="N287" s="9">
        <f t="shared" si="1"/>
        <v>170596</v>
      </c>
      <c r="O287" s="9"/>
      <c r="P287" s="9"/>
      <c r="Q287" s="9"/>
      <c r="S287" s="110">
        <f t="shared" si="220"/>
        <v>0</v>
      </c>
      <c r="T287" s="110">
        <f t="shared" si="2"/>
        <v>3.7852701765485941E-2</v>
      </c>
    </row>
    <row r="288" spans="1:24" ht="14.25" customHeight="1">
      <c r="A288" s="98">
        <f t="shared" si="3"/>
        <v>45577</v>
      </c>
      <c r="B288" s="40">
        <v>121651</v>
      </c>
      <c r="C288" s="40">
        <v>36753</v>
      </c>
      <c r="D288" s="78">
        <f t="shared" si="0"/>
        <v>158404</v>
      </c>
      <c r="F288" s="240"/>
      <c r="G288" s="83" t="s">
        <v>38</v>
      </c>
      <c r="H288" s="98">
        <f t="shared" si="132"/>
        <v>45577</v>
      </c>
      <c r="I288" s="97">
        <f t="shared" ref="I288:J288" si="403">I287+1</f>
        <v>45211</v>
      </c>
      <c r="J288" s="16">
        <f t="shared" si="403"/>
        <v>43750</v>
      </c>
      <c r="K288" s="112">
        <f>+'Lalin per Hari 2019'!D288</f>
        <v>148109</v>
      </c>
      <c r="L288" s="9">
        <f>+'Lalin per Hari 2023'!D288</f>
        <v>165254</v>
      </c>
      <c r="N288" s="9">
        <f t="shared" si="1"/>
        <v>158404</v>
      </c>
      <c r="O288" s="9"/>
      <c r="P288" s="9"/>
      <c r="Q288" s="9"/>
      <c r="S288" s="110">
        <f t="shared" si="220"/>
        <v>0</v>
      </c>
      <c r="T288" s="110">
        <f t="shared" si="2"/>
        <v>-4.1451341571157152E-2</v>
      </c>
      <c r="W288">
        <v>1</v>
      </c>
    </row>
    <row r="289" spans="1:24" ht="14.25" customHeight="1">
      <c r="A289" s="98">
        <f t="shared" si="3"/>
        <v>45578</v>
      </c>
      <c r="B289" s="40">
        <v>122231</v>
      </c>
      <c r="C289" s="40">
        <v>26010</v>
      </c>
      <c r="D289" s="78">
        <f t="shared" si="0"/>
        <v>148241</v>
      </c>
      <c r="F289" s="240"/>
      <c r="G289" s="107" t="s">
        <v>40</v>
      </c>
      <c r="H289" s="98">
        <f t="shared" si="132"/>
        <v>45578</v>
      </c>
      <c r="I289" s="97">
        <f t="shared" ref="I289:J289" si="404">I288+1</f>
        <v>45212</v>
      </c>
      <c r="J289" s="16">
        <f t="shared" si="404"/>
        <v>43751</v>
      </c>
      <c r="K289" s="112">
        <f>+'Lalin per Hari 2019'!D289</f>
        <v>136940</v>
      </c>
      <c r="L289" s="9">
        <f>+'Lalin per Hari 2023'!D289</f>
        <v>168887</v>
      </c>
      <c r="N289" s="9">
        <f t="shared" si="1"/>
        <v>148241</v>
      </c>
      <c r="O289" s="9"/>
      <c r="P289" s="9"/>
      <c r="Q289" s="9"/>
      <c r="S289" s="110">
        <f t="shared" si="220"/>
        <v>0</v>
      </c>
      <c r="T289" s="110">
        <f t="shared" si="2"/>
        <v>-0.12224741987245913</v>
      </c>
      <c r="W289">
        <v>1</v>
      </c>
    </row>
    <row r="290" spans="1:24" ht="14.25" customHeight="1">
      <c r="A290" s="97">
        <f t="shared" si="3"/>
        <v>45579</v>
      </c>
      <c r="B290" s="36">
        <v>118826</v>
      </c>
      <c r="C290" s="36">
        <v>48018</v>
      </c>
      <c r="D290" s="56">
        <f t="shared" si="0"/>
        <v>166844</v>
      </c>
      <c r="F290" s="240"/>
      <c r="G290" s="107" t="s">
        <v>28</v>
      </c>
      <c r="H290" s="97">
        <f t="shared" si="132"/>
        <v>45579</v>
      </c>
      <c r="I290" s="98">
        <f t="shared" ref="I290:J290" si="405">I289+1</f>
        <v>45213</v>
      </c>
      <c r="J290" s="12">
        <f t="shared" si="405"/>
        <v>43752</v>
      </c>
      <c r="K290" s="112">
        <f>+'Lalin per Hari 2019'!D290</f>
        <v>152680</v>
      </c>
      <c r="L290" s="9">
        <f>+'Lalin per Hari 2023'!D290</f>
        <v>156748</v>
      </c>
      <c r="N290" s="9">
        <f t="shared" si="1"/>
        <v>166844</v>
      </c>
      <c r="O290" s="9"/>
      <c r="P290" s="9"/>
      <c r="Q290" s="9"/>
      <c r="S290" s="110">
        <f t="shared" si="220"/>
        <v>0</v>
      </c>
      <c r="T290" s="110">
        <f t="shared" si="2"/>
        <v>6.440911526781834E-2</v>
      </c>
    </row>
    <row r="291" spans="1:24" ht="14.25" customHeight="1">
      <c r="A291" s="97">
        <f t="shared" si="3"/>
        <v>45580</v>
      </c>
      <c r="B291" s="36">
        <v>114616</v>
      </c>
      <c r="C291" s="36">
        <v>51133</v>
      </c>
      <c r="D291" s="56">
        <f t="shared" si="0"/>
        <v>165749</v>
      </c>
      <c r="F291" s="239">
        <f>SUM(D291:D297)</f>
        <v>1135662</v>
      </c>
      <c r="G291" s="83" t="s">
        <v>30</v>
      </c>
      <c r="H291" s="97">
        <f t="shared" si="132"/>
        <v>45580</v>
      </c>
      <c r="I291" s="98">
        <f t="shared" ref="I291:J291" si="406">I290+1</f>
        <v>45214</v>
      </c>
      <c r="J291" s="12">
        <f t="shared" si="406"/>
        <v>43753</v>
      </c>
      <c r="K291" s="112">
        <f>+'Lalin per Hari 2019'!D291</f>
        <v>153962</v>
      </c>
      <c r="L291" s="9">
        <f>+'Lalin per Hari 2023'!D291</f>
        <v>146623</v>
      </c>
      <c r="N291" s="9">
        <f t="shared" si="1"/>
        <v>165749</v>
      </c>
      <c r="O291" s="9"/>
      <c r="P291" s="9"/>
      <c r="Q291" s="9"/>
      <c r="S291" s="110">
        <f t="shared" si="220"/>
        <v>0</v>
      </c>
      <c r="T291" s="110">
        <f t="shared" si="2"/>
        <v>0.13044338200691574</v>
      </c>
    </row>
    <row r="292" spans="1:24" ht="14.25" customHeight="1">
      <c r="A292" s="97">
        <f t="shared" si="3"/>
        <v>45581</v>
      </c>
      <c r="B292" s="36">
        <v>119299</v>
      </c>
      <c r="C292" s="36">
        <v>50165</v>
      </c>
      <c r="D292" s="56">
        <f t="shared" si="0"/>
        <v>169464</v>
      </c>
      <c r="F292" s="240"/>
      <c r="G292" s="107" t="s">
        <v>32</v>
      </c>
      <c r="H292" s="97">
        <f t="shared" si="132"/>
        <v>45581</v>
      </c>
      <c r="I292" s="97">
        <f t="shared" ref="I292:J292" si="407">I291+1</f>
        <v>45215</v>
      </c>
      <c r="J292" s="12">
        <f t="shared" si="407"/>
        <v>43754</v>
      </c>
      <c r="K292" s="112">
        <f>+'Lalin per Hari 2019'!D292</f>
        <v>155877</v>
      </c>
      <c r="L292" s="9">
        <f>+'Lalin per Hari 2023'!D292</f>
        <v>165181</v>
      </c>
      <c r="N292" s="9">
        <f t="shared" si="1"/>
        <v>169464</v>
      </c>
      <c r="O292" s="9"/>
      <c r="P292" s="9"/>
      <c r="Q292" s="9"/>
      <c r="S292" s="110">
        <f t="shared" si="220"/>
        <v>0</v>
      </c>
      <c r="T292" s="110">
        <f t="shared" si="2"/>
        <v>2.5929132285190226E-2</v>
      </c>
    </row>
    <row r="293" spans="1:24" ht="14.25" customHeight="1">
      <c r="A293" s="97">
        <f t="shared" si="3"/>
        <v>45582</v>
      </c>
      <c r="B293" s="36">
        <v>118570</v>
      </c>
      <c r="C293" s="36">
        <v>49075</v>
      </c>
      <c r="D293" s="56">
        <f t="shared" si="0"/>
        <v>167645</v>
      </c>
      <c r="F293" s="240"/>
      <c r="G293" s="107" t="s">
        <v>34</v>
      </c>
      <c r="H293" s="97">
        <f t="shared" si="132"/>
        <v>45582</v>
      </c>
      <c r="I293" s="97">
        <f t="shared" ref="I293:J293" si="408">I292+1</f>
        <v>45216</v>
      </c>
      <c r="J293" s="12">
        <f t="shared" si="408"/>
        <v>43755</v>
      </c>
      <c r="K293" s="112">
        <f>+'Lalin per Hari 2019'!D293</f>
        <v>155605</v>
      </c>
      <c r="L293" s="9">
        <f>+'Lalin per Hari 2023'!D293</f>
        <v>164119</v>
      </c>
      <c r="N293" s="9">
        <f t="shared" si="1"/>
        <v>167645</v>
      </c>
      <c r="O293" s="9"/>
      <c r="P293" s="9"/>
      <c r="Q293" s="9"/>
      <c r="S293" s="110">
        <f t="shared" si="220"/>
        <v>0</v>
      </c>
      <c r="T293" s="110">
        <f t="shared" si="2"/>
        <v>2.1484410701990697E-2</v>
      </c>
    </row>
    <row r="294" spans="1:24" ht="14.25" customHeight="1">
      <c r="A294" s="97">
        <f t="shared" si="3"/>
        <v>45583</v>
      </c>
      <c r="B294" s="36">
        <v>122770</v>
      </c>
      <c r="C294" s="36">
        <v>46302</v>
      </c>
      <c r="D294" s="56">
        <f t="shared" si="0"/>
        <v>169072</v>
      </c>
      <c r="F294" s="240"/>
      <c r="G294" s="83" t="s">
        <v>36</v>
      </c>
      <c r="H294" s="97">
        <f t="shared" si="132"/>
        <v>45583</v>
      </c>
      <c r="I294" s="97">
        <f t="shared" ref="I294:J294" si="409">I293+1</f>
        <v>45217</v>
      </c>
      <c r="J294" s="12">
        <f t="shared" si="409"/>
        <v>43756</v>
      </c>
      <c r="K294" s="112">
        <f>+'Lalin per Hari 2019'!D294</f>
        <v>157005</v>
      </c>
      <c r="L294" s="9">
        <f>+'Lalin per Hari 2023'!D294</f>
        <v>167797</v>
      </c>
      <c r="N294" s="9">
        <f t="shared" si="1"/>
        <v>169072</v>
      </c>
      <c r="O294" s="9"/>
      <c r="P294" s="9"/>
      <c r="Q294" s="9"/>
      <c r="S294" s="110">
        <f t="shared" si="220"/>
        <v>0</v>
      </c>
      <c r="T294" s="110">
        <f t="shared" si="2"/>
        <v>7.5984671954802963E-3</v>
      </c>
    </row>
    <row r="295" spans="1:24" ht="14.25" customHeight="1">
      <c r="A295" s="98">
        <f t="shared" si="3"/>
        <v>45584</v>
      </c>
      <c r="B295" s="40">
        <v>119646</v>
      </c>
      <c r="C295" s="40">
        <v>36370</v>
      </c>
      <c r="D295" s="78">
        <f t="shared" si="0"/>
        <v>156016</v>
      </c>
      <c r="F295" s="240"/>
      <c r="G295" s="83" t="s">
        <v>38</v>
      </c>
      <c r="H295" s="98">
        <f t="shared" si="132"/>
        <v>45584</v>
      </c>
      <c r="I295" s="97">
        <f t="shared" ref="I295:J295" si="410">I294+1</f>
        <v>45218</v>
      </c>
      <c r="J295" s="16">
        <f t="shared" si="410"/>
        <v>43757</v>
      </c>
      <c r="K295" s="112">
        <f>+'Lalin per Hari 2019'!D295</f>
        <v>142931</v>
      </c>
      <c r="L295" s="9">
        <f>+'Lalin per Hari 2023'!D295</f>
        <v>165986</v>
      </c>
      <c r="N295" s="9">
        <f t="shared" si="1"/>
        <v>156016</v>
      </c>
      <c r="O295" s="9"/>
      <c r="P295" s="9"/>
      <c r="Q295" s="9"/>
      <c r="S295" s="110">
        <f t="shared" si="220"/>
        <v>0</v>
      </c>
      <c r="T295" s="110">
        <f t="shared" si="2"/>
        <v>-6.0065306712614341E-2</v>
      </c>
      <c r="W295">
        <v>1</v>
      </c>
    </row>
    <row r="296" spans="1:24" ht="14.25" customHeight="1">
      <c r="A296" s="98">
        <f t="shared" si="3"/>
        <v>45585</v>
      </c>
      <c r="B296" s="40">
        <v>119789</v>
      </c>
      <c r="C296" s="40">
        <v>26470</v>
      </c>
      <c r="D296" s="78">
        <f t="shared" si="0"/>
        <v>146259</v>
      </c>
      <c r="F296" s="240"/>
      <c r="G296" s="107" t="s">
        <v>40</v>
      </c>
      <c r="H296" s="98">
        <f t="shared" si="132"/>
        <v>45585</v>
      </c>
      <c r="I296" s="97">
        <f t="shared" ref="I296:J296" si="411">I295+1</f>
        <v>45219</v>
      </c>
      <c r="J296" s="16">
        <f t="shared" si="411"/>
        <v>43758</v>
      </c>
      <c r="K296" s="112">
        <f>+'Lalin per Hari 2019'!D296</f>
        <v>129822</v>
      </c>
      <c r="L296" s="9">
        <f>+'Lalin per Hari 2023'!D296</f>
        <v>167378</v>
      </c>
      <c r="N296" s="9">
        <f t="shared" si="1"/>
        <v>146259</v>
      </c>
      <c r="O296" s="9"/>
      <c r="P296" s="9"/>
      <c r="Q296" s="9"/>
      <c r="S296" s="110">
        <f t="shared" si="220"/>
        <v>0</v>
      </c>
      <c r="T296" s="110">
        <f t="shared" si="2"/>
        <v>-0.1261754830383921</v>
      </c>
      <c r="W296">
        <v>1</v>
      </c>
    </row>
    <row r="297" spans="1:24" ht="14.25" customHeight="1">
      <c r="A297" s="97">
        <f t="shared" si="3"/>
        <v>45586</v>
      </c>
      <c r="B297" s="36">
        <v>114989</v>
      </c>
      <c r="C297" s="36">
        <v>46468</v>
      </c>
      <c r="D297" s="56">
        <f t="shared" si="0"/>
        <v>161457</v>
      </c>
      <c r="F297" s="240"/>
      <c r="G297" s="107" t="s">
        <v>28</v>
      </c>
      <c r="H297" s="97">
        <f t="shared" si="132"/>
        <v>45586</v>
      </c>
      <c r="I297" s="98">
        <f t="shared" ref="I297:J297" si="412">I296+1</f>
        <v>45220</v>
      </c>
      <c r="J297" s="12">
        <f t="shared" si="412"/>
        <v>43759</v>
      </c>
      <c r="K297" s="112">
        <f>+'Lalin per Hari 2019'!D297</f>
        <v>150809</v>
      </c>
      <c r="L297" s="9">
        <f>+'Lalin per Hari 2023'!D297</f>
        <v>154387</v>
      </c>
      <c r="N297" s="9">
        <f t="shared" si="1"/>
        <v>161457</v>
      </c>
      <c r="O297" s="9"/>
      <c r="P297" s="9"/>
      <c r="Q297" s="9"/>
      <c r="S297" s="110">
        <f t="shared" si="220"/>
        <v>0</v>
      </c>
      <c r="T297" s="110">
        <f t="shared" si="2"/>
        <v>4.5794011153788894E-2</v>
      </c>
    </row>
    <row r="298" spans="1:24" ht="14.25" customHeight="1">
      <c r="A298" s="97">
        <f t="shared" si="3"/>
        <v>45587</v>
      </c>
      <c r="B298" s="36">
        <v>113939</v>
      </c>
      <c r="C298" s="36">
        <v>50832</v>
      </c>
      <c r="D298" s="56">
        <f t="shared" si="0"/>
        <v>164771</v>
      </c>
      <c r="F298" s="239">
        <f>SUM(D298:D304)</f>
        <v>1162671</v>
      </c>
      <c r="G298" s="83" t="s">
        <v>30</v>
      </c>
      <c r="H298" s="97">
        <f t="shared" si="132"/>
        <v>45587</v>
      </c>
      <c r="I298" s="98">
        <f t="shared" ref="I298:J298" si="413">I297+1</f>
        <v>45221</v>
      </c>
      <c r="J298" s="12">
        <f t="shared" si="413"/>
        <v>43760</v>
      </c>
      <c r="K298" s="112">
        <f>+'Lalin per Hari 2019'!D298</f>
        <v>149801</v>
      </c>
      <c r="L298" s="9">
        <f>+'Lalin per Hari 2023'!D298</f>
        <v>144669</v>
      </c>
      <c r="N298" s="9">
        <f t="shared" si="1"/>
        <v>164771</v>
      </c>
      <c r="O298" s="9"/>
      <c r="P298" s="9"/>
      <c r="Q298" s="9"/>
      <c r="S298" s="110">
        <f t="shared" si="220"/>
        <v>0</v>
      </c>
      <c r="T298" s="110">
        <f t="shared" si="2"/>
        <v>0.13895167589462853</v>
      </c>
    </row>
    <row r="299" spans="1:24" ht="14.25" customHeight="1">
      <c r="A299" s="97">
        <f t="shared" si="3"/>
        <v>45588</v>
      </c>
      <c r="B299" s="36">
        <v>117179</v>
      </c>
      <c r="C299" s="36">
        <v>49274</v>
      </c>
      <c r="D299" s="56">
        <f t="shared" si="0"/>
        <v>166453</v>
      </c>
      <c r="F299" s="240"/>
      <c r="G299" s="107" t="s">
        <v>32</v>
      </c>
      <c r="H299" s="97">
        <f t="shared" si="132"/>
        <v>45588</v>
      </c>
      <c r="I299" s="97">
        <f t="shared" ref="I299:J299" si="414">I298+1</f>
        <v>45222</v>
      </c>
      <c r="J299" s="12">
        <f t="shared" si="414"/>
        <v>43761</v>
      </c>
      <c r="K299" s="112">
        <f>+'Lalin per Hari 2019'!D299</f>
        <v>156583</v>
      </c>
      <c r="L299" s="9">
        <f>+'Lalin per Hari 2023'!D299</f>
        <v>159853</v>
      </c>
      <c r="N299" s="9">
        <f t="shared" si="1"/>
        <v>166453</v>
      </c>
      <c r="O299" s="9"/>
      <c r="P299" s="9"/>
      <c r="Q299" s="9"/>
      <c r="S299" s="110">
        <f t="shared" si="220"/>
        <v>0</v>
      </c>
      <c r="T299" s="110">
        <f t="shared" si="2"/>
        <v>4.1287933288709056E-2</v>
      </c>
    </row>
    <row r="300" spans="1:24" ht="14.25" customHeight="1">
      <c r="A300" s="97">
        <f t="shared" si="3"/>
        <v>45589</v>
      </c>
      <c r="B300" s="36">
        <v>119099</v>
      </c>
      <c r="C300" s="36">
        <v>49294</v>
      </c>
      <c r="D300" s="56">
        <f t="shared" si="0"/>
        <v>168393</v>
      </c>
      <c r="F300" s="240"/>
      <c r="G300" s="107" t="s">
        <v>34</v>
      </c>
      <c r="H300" s="97">
        <f t="shared" si="132"/>
        <v>45589</v>
      </c>
      <c r="I300" s="97">
        <f t="shared" ref="I300:J300" si="415">I299+1</f>
        <v>45223</v>
      </c>
      <c r="J300" s="12">
        <f t="shared" si="415"/>
        <v>43762</v>
      </c>
      <c r="K300" s="112">
        <f>+'Lalin per Hari 2019'!D300</f>
        <v>153150</v>
      </c>
      <c r="L300" s="9">
        <f>+'Lalin per Hari 2023'!D300</f>
        <v>163144</v>
      </c>
      <c r="N300" s="9">
        <f t="shared" si="1"/>
        <v>168393</v>
      </c>
      <c r="O300" s="9"/>
      <c r="P300" s="9"/>
      <c r="Q300" s="9"/>
      <c r="S300" s="110">
        <f t="shared" si="220"/>
        <v>0</v>
      </c>
      <c r="T300" s="110">
        <f t="shared" si="2"/>
        <v>3.2174030304516155E-2</v>
      </c>
    </row>
    <row r="301" spans="1:24" ht="14.25" customHeight="1">
      <c r="A301" s="97">
        <f t="shared" si="3"/>
        <v>45590</v>
      </c>
      <c r="B301" s="36">
        <v>125504</v>
      </c>
      <c r="C301" s="36">
        <v>47333</v>
      </c>
      <c r="D301" s="56">
        <f t="shared" si="0"/>
        <v>172837</v>
      </c>
      <c r="F301" s="240"/>
      <c r="G301" s="83" t="s">
        <v>36</v>
      </c>
      <c r="H301" s="97">
        <f t="shared" si="132"/>
        <v>45590</v>
      </c>
      <c r="I301" s="97">
        <f t="shared" ref="I301:J301" si="416">I300+1</f>
        <v>45224</v>
      </c>
      <c r="J301" s="12">
        <f t="shared" si="416"/>
        <v>43763</v>
      </c>
      <c r="K301" s="112">
        <f>+'Lalin per Hari 2019'!D301</f>
        <v>160215</v>
      </c>
      <c r="L301" s="9">
        <f>+'Lalin per Hari 2023'!D301</f>
        <v>164810</v>
      </c>
      <c r="N301" s="9">
        <f t="shared" si="1"/>
        <v>172837</v>
      </c>
      <c r="O301" s="9"/>
      <c r="P301" s="9"/>
      <c r="Q301" s="9"/>
      <c r="S301" s="110">
        <f t="shared" si="220"/>
        <v>0</v>
      </c>
      <c r="T301" s="110">
        <f t="shared" si="2"/>
        <v>4.8704568897518286E-2</v>
      </c>
    </row>
    <row r="302" spans="1:24" ht="14.25" customHeight="1">
      <c r="A302" s="98">
        <f t="shared" si="3"/>
        <v>45591</v>
      </c>
      <c r="B302" s="40">
        <v>127130</v>
      </c>
      <c r="C302" s="40">
        <v>36472</v>
      </c>
      <c r="D302" s="78">
        <f t="shared" si="0"/>
        <v>163602</v>
      </c>
      <c r="F302" s="240"/>
      <c r="G302" s="83" t="s">
        <v>38</v>
      </c>
      <c r="H302" s="98">
        <f t="shared" si="132"/>
        <v>45591</v>
      </c>
      <c r="I302" s="97">
        <f t="shared" ref="I302:J302" si="417">I301+1</f>
        <v>45225</v>
      </c>
      <c r="J302" s="16">
        <f t="shared" si="417"/>
        <v>43764</v>
      </c>
      <c r="K302" s="112">
        <f>+'Lalin per Hari 2019'!D302</f>
        <v>149615</v>
      </c>
      <c r="L302" s="9">
        <f>+'Lalin per Hari 2023'!D302</f>
        <v>166728</v>
      </c>
      <c r="N302" s="125">
        <f t="shared" si="1"/>
        <v>163602</v>
      </c>
      <c r="O302" s="9"/>
      <c r="P302" s="9"/>
      <c r="Q302" s="9"/>
      <c r="S302" s="110">
        <f t="shared" si="220"/>
        <v>0</v>
      </c>
      <c r="T302" s="110">
        <f t="shared" si="2"/>
        <v>-1.8749100331078128E-2</v>
      </c>
      <c r="W302">
        <v>1</v>
      </c>
    </row>
    <row r="303" spans="1:24" ht="14.25" customHeight="1">
      <c r="A303" s="98">
        <f t="shared" si="3"/>
        <v>45592</v>
      </c>
      <c r="B303" s="40">
        <v>129034</v>
      </c>
      <c r="C303" s="40">
        <v>27161</v>
      </c>
      <c r="D303" s="78">
        <f t="shared" si="0"/>
        <v>156195</v>
      </c>
      <c r="F303" s="240"/>
      <c r="G303" s="107" t="s">
        <v>40</v>
      </c>
      <c r="H303" s="98">
        <f t="shared" si="132"/>
        <v>45592</v>
      </c>
      <c r="I303" s="97">
        <f t="shared" ref="I303:J303" si="418">I302+1</f>
        <v>45226</v>
      </c>
      <c r="J303" s="16">
        <f t="shared" si="418"/>
        <v>43765</v>
      </c>
      <c r="K303" s="112">
        <f>+'Lalin per Hari 2019'!D303</f>
        <v>137537</v>
      </c>
      <c r="L303" s="9">
        <f>+'Lalin per Hari 2023'!D303</f>
        <v>171102</v>
      </c>
      <c r="N303" s="9">
        <f t="shared" si="1"/>
        <v>156195</v>
      </c>
      <c r="O303" s="9"/>
      <c r="P303" s="9"/>
      <c r="Q303" s="9"/>
      <c r="S303" s="110">
        <f t="shared" si="220"/>
        <v>0</v>
      </c>
      <c r="T303" s="110">
        <f t="shared" si="2"/>
        <v>-8.7123470210751508E-2</v>
      </c>
      <c r="W303">
        <v>1</v>
      </c>
      <c r="X303">
        <f>+SUM(W277:W303)</f>
        <v>8</v>
      </c>
    </row>
    <row r="304" spans="1:24" ht="14.25" customHeight="1">
      <c r="A304" s="97">
        <f t="shared" si="3"/>
        <v>45593</v>
      </c>
      <c r="B304" s="36">
        <v>121373</v>
      </c>
      <c r="C304" s="36">
        <v>49047</v>
      </c>
      <c r="D304" s="56">
        <f t="shared" si="0"/>
        <v>170420</v>
      </c>
      <c r="F304" s="240"/>
      <c r="G304" s="107" t="s">
        <v>28</v>
      </c>
      <c r="H304" s="97">
        <f t="shared" si="132"/>
        <v>45593</v>
      </c>
      <c r="I304" s="98">
        <f t="shared" ref="I304:J304" si="419">I303+1</f>
        <v>45227</v>
      </c>
      <c r="J304" s="12">
        <f t="shared" si="419"/>
        <v>43766</v>
      </c>
      <c r="K304" s="112">
        <f>+'Lalin per Hari 2019'!D304</f>
        <v>153245</v>
      </c>
      <c r="L304" s="9">
        <f>+'Lalin per Hari 2023'!D304</f>
        <v>161879</v>
      </c>
      <c r="N304" s="9">
        <f t="shared" si="1"/>
        <v>170420</v>
      </c>
      <c r="O304" s="9"/>
      <c r="P304" s="9"/>
      <c r="Q304" s="9"/>
      <c r="S304" s="110">
        <f t="shared" si="220"/>
        <v>0</v>
      </c>
      <c r="T304" s="110">
        <f t="shared" si="2"/>
        <v>5.2761630600633769E-2</v>
      </c>
    </row>
    <row r="305" spans="1:23" ht="14.25" customHeight="1">
      <c r="A305" s="97">
        <f t="shared" si="3"/>
        <v>45594</v>
      </c>
      <c r="B305" s="36">
        <v>115645</v>
      </c>
      <c r="C305" s="36">
        <v>51592</v>
      </c>
      <c r="D305" s="56">
        <f t="shared" si="0"/>
        <v>167237</v>
      </c>
      <c r="F305" s="239">
        <f>SUM(D305:D311)</f>
        <v>1173693</v>
      </c>
      <c r="G305" s="83" t="s">
        <v>30</v>
      </c>
      <c r="H305" s="97">
        <f t="shared" si="132"/>
        <v>45594</v>
      </c>
      <c r="I305" s="98">
        <f t="shared" ref="I305:J305" si="420">I304+1</f>
        <v>45228</v>
      </c>
      <c r="J305" s="12">
        <f t="shared" si="420"/>
        <v>43767</v>
      </c>
      <c r="K305" s="112">
        <f>+'Lalin per Hari 2019'!D305</f>
        <v>155208</v>
      </c>
      <c r="L305" s="9">
        <f>+'Lalin per Hari 2023'!D305</f>
        <v>154488</v>
      </c>
      <c r="N305" s="9">
        <f t="shared" si="1"/>
        <v>167237</v>
      </c>
      <c r="O305" s="9"/>
      <c r="P305" s="9"/>
      <c r="Q305" s="9"/>
      <c r="S305" s="110">
        <f t="shared" si="220"/>
        <v>0</v>
      </c>
      <c r="T305" s="110">
        <f t="shared" si="2"/>
        <v>8.2524209000051751E-2</v>
      </c>
    </row>
    <row r="306" spans="1:23" ht="14.25" customHeight="1">
      <c r="A306" s="97">
        <f t="shared" si="3"/>
        <v>45595</v>
      </c>
      <c r="B306" s="36">
        <v>120810</v>
      </c>
      <c r="C306" s="36">
        <v>50800</v>
      </c>
      <c r="D306" s="56">
        <f t="shared" si="0"/>
        <v>171610</v>
      </c>
      <c r="E306" s="9">
        <f>SUM(D277:D307)</f>
        <v>5096224</v>
      </c>
      <c r="F306" s="240"/>
      <c r="G306" s="107" t="s">
        <v>32</v>
      </c>
      <c r="H306" s="97">
        <f t="shared" si="132"/>
        <v>45595</v>
      </c>
      <c r="I306" s="97">
        <f t="shared" ref="I306:J306" si="421">I305+1</f>
        <v>45229</v>
      </c>
      <c r="J306" s="12">
        <f t="shared" si="421"/>
        <v>43768</v>
      </c>
      <c r="K306" s="112">
        <f>+'Lalin per Hari 2019'!D306</f>
        <v>156056</v>
      </c>
      <c r="L306" s="9">
        <f>+'Lalin per Hari 2023'!D306</f>
        <v>168718</v>
      </c>
      <c r="N306" s="9">
        <f t="shared" si="1"/>
        <v>171610</v>
      </c>
      <c r="O306" s="9"/>
      <c r="P306" s="9"/>
      <c r="Q306" s="9"/>
      <c r="S306" s="110">
        <f t="shared" si="220"/>
        <v>0</v>
      </c>
      <c r="T306" s="110">
        <f t="shared" si="2"/>
        <v>1.7141028224611388E-2</v>
      </c>
    </row>
    <row r="307" spans="1:23" ht="14.25" customHeight="1">
      <c r="A307" s="99">
        <f t="shared" si="3"/>
        <v>45596</v>
      </c>
      <c r="B307" s="36">
        <v>121503</v>
      </c>
      <c r="C307" s="36">
        <v>50289</v>
      </c>
      <c r="D307" s="56">
        <f t="shared" si="0"/>
        <v>171792</v>
      </c>
      <c r="F307" s="240"/>
      <c r="G307" s="107" t="s">
        <v>34</v>
      </c>
      <c r="H307" s="99">
        <f t="shared" si="132"/>
        <v>45596</v>
      </c>
      <c r="I307" s="97">
        <f t="shared" ref="I307:J307" si="422">I306+1</f>
        <v>45230</v>
      </c>
      <c r="J307" s="20">
        <f t="shared" si="422"/>
        <v>43769</v>
      </c>
      <c r="K307" s="112">
        <f>+'Lalin per Hari 2019'!D307</f>
        <v>156606</v>
      </c>
      <c r="L307" s="9">
        <f>+'Lalin per Hari 2023'!D307</f>
        <v>165583</v>
      </c>
      <c r="N307" s="9">
        <f t="shared" si="1"/>
        <v>171792</v>
      </c>
      <c r="O307" s="9"/>
      <c r="P307" s="9"/>
      <c r="Q307" s="9"/>
      <c r="S307" s="110">
        <f t="shared" si="220"/>
        <v>0</v>
      </c>
      <c r="T307" s="110">
        <f t="shared" si="2"/>
        <v>3.7497810765597883E-2</v>
      </c>
    </row>
    <row r="308" spans="1:23" ht="14.25" customHeight="1">
      <c r="A308" s="96">
        <f t="shared" si="3"/>
        <v>45597</v>
      </c>
      <c r="B308" s="36">
        <v>123930</v>
      </c>
      <c r="C308" s="36">
        <v>48907</v>
      </c>
      <c r="D308" s="56">
        <f t="shared" si="0"/>
        <v>172837</v>
      </c>
      <c r="F308" s="240"/>
      <c r="G308" s="83" t="s">
        <v>36</v>
      </c>
      <c r="H308" s="96">
        <f t="shared" si="132"/>
        <v>45597</v>
      </c>
      <c r="I308" s="99">
        <f t="shared" ref="I308:J308" si="423">I307+1</f>
        <v>45231</v>
      </c>
      <c r="J308" s="24">
        <f t="shared" si="423"/>
        <v>43770</v>
      </c>
      <c r="K308" s="112">
        <f>+'Lalin per Hari 2019'!D308</f>
        <v>159239</v>
      </c>
      <c r="L308" s="9">
        <f>+'Lalin per Hari 2023'!D308</f>
        <v>169904</v>
      </c>
      <c r="N308" s="9">
        <f t="shared" si="1"/>
        <v>172837</v>
      </c>
      <c r="O308" s="9"/>
      <c r="P308" s="9"/>
      <c r="Q308" s="9"/>
      <c r="S308" s="110">
        <f t="shared" si="220"/>
        <v>0</v>
      </c>
      <c r="T308" s="110">
        <f t="shared" si="2"/>
        <v>1.7262689518787067E-2</v>
      </c>
    </row>
    <row r="309" spans="1:23" ht="14.25" customHeight="1">
      <c r="A309" s="98">
        <f t="shared" si="3"/>
        <v>45598</v>
      </c>
      <c r="B309" s="40">
        <v>127130</v>
      </c>
      <c r="C309" s="40">
        <v>36472</v>
      </c>
      <c r="D309" s="78">
        <f t="shared" si="0"/>
        <v>163602</v>
      </c>
      <c r="F309" s="240"/>
      <c r="G309" s="83" t="s">
        <v>38</v>
      </c>
      <c r="H309" s="98">
        <f t="shared" si="132"/>
        <v>45598</v>
      </c>
      <c r="I309" s="96">
        <f t="shared" ref="I309:J309" si="424">I308+1</f>
        <v>45232</v>
      </c>
      <c r="J309" s="16">
        <f t="shared" si="424"/>
        <v>43771</v>
      </c>
      <c r="K309" s="112">
        <f>+'Lalin per Hari 2019'!D309</f>
        <v>150148</v>
      </c>
      <c r="L309" s="9">
        <f>+'Lalin per Hari 2023'!D309</f>
        <v>170075</v>
      </c>
      <c r="N309" s="9">
        <f t="shared" si="1"/>
        <v>163602</v>
      </c>
      <c r="O309" s="9"/>
      <c r="P309" s="9"/>
      <c r="Q309" s="9"/>
      <c r="S309" s="110">
        <f t="shared" si="220"/>
        <v>0</v>
      </c>
      <c r="T309" s="110">
        <f t="shared" si="2"/>
        <v>-3.805967955313827E-2</v>
      </c>
      <c r="W309">
        <v>1</v>
      </c>
    </row>
    <row r="310" spans="1:23" ht="14.25" customHeight="1">
      <c r="A310" s="98">
        <f t="shared" si="3"/>
        <v>45599</v>
      </c>
      <c r="B310" s="40">
        <v>129034</v>
      </c>
      <c r="C310" s="40">
        <v>27161</v>
      </c>
      <c r="D310" s="78">
        <f t="shared" si="0"/>
        <v>156195</v>
      </c>
      <c r="F310" s="240"/>
      <c r="G310" s="107" t="s">
        <v>40</v>
      </c>
      <c r="H310" s="98">
        <f t="shared" si="132"/>
        <v>45599</v>
      </c>
      <c r="I310" s="97">
        <f t="shared" ref="I310:J310" si="425">I309+1</f>
        <v>45233</v>
      </c>
      <c r="J310" s="16">
        <f t="shared" si="425"/>
        <v>43772</v>
      </c>
      <c r="K310" s="112">
        <f>+'Lalin per Hari 2019'!D310</f>
        <v>138194</v>
      </c>
      <c r="L310" s="9">
        <f>+'Lalin per Hari 2023'!D310</f>
        <v>177171</v>
      </c>
      <c r="N310" s="9">
        <f t="shared" si="1"/>
        <v>156195</v>
      </c>
      <c r="O310" s="9"/>
      <c r="P310" s="9"/>
      <c r="Q310" s="9"/>
      <c r="S310" s="110">
        <f t="shared" si="220"/>
        <v>0</v>
      </c>
      <c r="T310" s="110">
        <f t="shared" si="2"/>
        <v>-0.11839409384154287</v>
      </c>
      <c r="W310">
        <v>1</v>
      </c>
    </row>
    <row r="311" spans="1:23" ht="14.25" customHeight="1">
      <c r="A311" s="97">
        <f t="shared" si="3"/>
        <v>45600</v>
      </c>
      <c r="B311" s="36">
        <v>121143</v>
      </c>
      <c r="C311" s="36">
        <v>49277</v>
      </c>
      <c r="D311" s="56">
        <f t="shared" si="0"/>
        <v>170420</v>
      </c>
      <c r="F311" s="240"/>
      <c r="G311" s="107" t="s">
        <v>28</v>
      </c>
      <c r="H311" s="97">
        <f t="shared" si="132"/>
        <v>45600</v>
      </c>
      <c r="I311" s="98">
        <f t="shared" ref="I311:J311" si="426">I310+1</f>
        <v>45234</v>
      </c>
      <c r="J311" s="12">
        <f t="shared" si="426"/>
        <v>43773</v>
      </c>
      <c r="K311" s="112">
        <f>+'Lalin per Hari 2019'!D311</f>
        <v>153721</v>
      </c>
      <c r="L311" s="9">
        <f>+'Lalin per Hari 2023'!D311</f>
        <v>162243</v>
      </c>
      <c r="N311" s="9">
        <f t="shared" si="1"/>
        <v>170420</v>
      </c>
      <c r="O311" s="9"/>
      <c r="P311" s="9"/>
      <c r="Q311" s="9"/>
      <c r="S311" s="110">
        <f t="shared" si="220"/>
        <v>0</v>
      </c>
      <c r="T311" s="110">
        <f t="shared" si="2"/>
        <v>5.0399709078357668E-2</v>
      </c>
    </row>
    <row r="312" spans="1:23" ht="14.25" customHeight="1">
      <c r="A312" s="97">
        <f t="shared" si="3"/>
        <v>45601</v>
      </c>
      <c r="B312" s="36">
        <v>116850</v>
      </c>
      <c r="C312" s="36">
        <v>50387</v>
      </c>
      <c r="D312" s="56">
        <f t="shared" si="0"/>
        <v>167237</v>
      </c>
      <c r="F312" s="239">
        <f>SUM(D312:D318)</f>
        <v>1186241</v>
      </c>
      <c r="G312" s="83" t="s">
        <v>30</v>
      </c>
      <c r="H312" s="97">
        <f t="shared" si="132"/>
        <v>45601</v>
      </c>
      <c r="I312" s="98">
        <f t="shared" ref="I312:J312" si="427">I311+1</f>
        <v>45235</v>
      </c>
      <c r="J312" s="12">
        <f t="shared" si="427"/>
        <v>43774</v>
      </c>
      <c r="K312" s="112">
        <f>+'Lalin per Hari 2019'!D312</f>
        <v>155238</v>
      </c>
      <c r="L312" s="9">
        <f>+'Lalin per Hari 2023'!D312</f>
        <v>160640</v>
      </c>
      <c r="N312" s="9">
        <f t="shared" si="1"/>
        <v>167237</v>
      </c>
      <c r="O312" s="9"/>
      <c r="P312" s="9"/>
      <c r="Q312" s="9"/>
      <c r="S312" s="110">
        <f t="shared" si="220"/>
        <v>0</v>
      </c>
      <c r="T312" s="110">
        <f t="shared" si="2"/>
        <v>4.106698207171311E-2</v>
      </c>
    </row>
    <row r="313" spans="1:23" ht="14.25" customHeight="1">
      <c r="A313" s="97">
        <f t="shared" si="3"/>
        <v>45602</v>
      </c>
      <c r="B313" s="36">
        <v>121033</v>
      </c>
      <c r="C313" s="36">
        <v>50577</v>
      </c>
      <c r="D313" s="56">
        <f t="shared" si="0"/>
        <v>171610</v>
      </c>
      <c r="F313" s="240"/>
      <c r="G313" s="107" t="s">
        <v>32</v>
      </c>
      <c r="H313" s="97">
        <f t="shared" si="132"/>
        <v>45602</v>
      </c>
      <c r="I313" s="97">
        <f t="shared" ref="I313:J313" si="428">I312+1</f>
        <v>45236</v>
      </c>
      <c r="J313" s="12">
        <f t="shared" si="428"/>
        <v>43775</v>
      </c>
      <c r="K313" s="112">
        <f>+'Lalin per Hari 2019'!D313</f>
        <v>157472</v>
      </c>
      <c r="L313" s="9">
        <f>+'Lalin per Hari 2023'!D313</f>
        <v>168505</v>
      </c>
      <c r="N313" s="9">
        <f t="shared" si="1"/>
        <v>171610</v>
      </c>
      <c r="O313" s="9"/>
      <c r="P313" s="9"/>
      <c r="Q313" s="9"/>
      <c r="S313" s="110">
        <f t="shared" si="220"/>
        <v>0</v>
      </c>
      <c r="T313" s="110">
        <f t="shared" si="2"/>
        <v>1.842675291534368E-2</v>
      </c>
    </row>
    <row r="314" spans="1:23" ht="14.25" customHeight="1">
      <c r="A314" s="97">
        <f t="shared" si="3"/>
        <v>45603</v>
      </c>
      <c r="B314" s="36">
        <v>122345</v>
      </c>
      <c r="C314" s="36">
        <v>49447</v>
      </c>
      <c r="D314" s="56">
        <f t="shared" si="0"/>
        <v>171792</v>
      </c>
      <c r="F314" s="240"/>
      <c r="G314" s="107" t="s">
        <v>34</v>
      </c>
      <c r="H314" s="97">
        <f t="shared" si="132"/>
        <v>45603</v>
      </c>
      <c r="I314" s="97">
        <f t="shared" ref="I314:J314" si="429">I313+1</f>
        <v>45237</v>
      </c>
      <c r="J314" s="12">
        <f t="shared" si="429"/>
        <v>43776</v>
      </c>
      <c r="K314" s="112">
        <f>+'Lalin per Hari 2019'!D314</f>
        <v>161045</v>
      </c>
      <c r="L314" s="9">
        <f>+'Lalin per Hari 2023'!D314</f>
        <v>165127</v>
      </c>
      <c r="N314" s="9">
        <f t="shared" si="1"/>
        <v>171792</v>
      </c>
      <c r="O314" s="9"/>
      <c r="P314" s="9"/>
      <c r="Q314" s="9"/>
      <c r="S314" s="110">
        <f t="shared" si="220"/>
        <v>0</v>
      </c>
      <c r="T314" s="110">
        <f t="shared" si="2"/>
        <v>4.0362872213508316E-2</v>
      </c>
    </row>
    <row r="315" spans="1:23" ht="14.25" customHeight="1">
      <c r="A315" s="97">
        <f t="shared" si="3"/>
        <v>45604</v>
      </c>
      <c r="B315" s="36">
        <v>130156</v>
      </c>
      <c r="C315" s="36">
        <v>48826</v>
      </c>
      <c r="D315" s="56">
        <f t="shared" si="0"/>
        <v>178982</v>
      </c>
      <c r="F315" s="240"/>
      <c r="G315" s="83" t="s">
        <v>36</v>
      </c>
      <c r="H315" s="97">
        <f t="shared" si="132"/>
        <v>45604</v>
      </c>
      <c r="I315" s="97">
        <f t="shared" ref="I315:J315" si="430">I314+1</f>
        <v>45238</v>
      </c>
      <c r="J315" s="12">
        <f t="shared" si="430"/>
        <v>43777</v>
      </c>
      <c r="K315" s="112">
        <f>+'Lalin per Hari 2019'!D315</f>
        <v>171574</v>
      </c>
      <c r="L315" s="9">
        <f>+'Lalin per Hari 2023'!D315</f>
        <v>168000</v>
      </c>
      <c r="N315" s="9">
        <f t="shared" si="1"/>
        <v>178982</v>
      </c>
      <c r="O315" s="9"/>
      <c r="P315" s="9"/>
      <c r="Q315" s="9"/>
      <c r="S315" s="110">
        <f t="shared" si="220"/>
        <v>0</v>
      </c>
      <c r="T315" s="110">
        <f t="shared" si="2"/>
        <v>6.5369047619047604E-2</v>
      </c>
    </row>
    <row r="316" spans="1:23" ht="14.25" customHeight="1">
      <c r="A316" s="98">
        <f t="shared" si="3"/>
        <v>45605</v>
      </c>
      <c r="B316" s="40">
        <v>129069</v>
      </c>
      <c r="C316" s="40">
        <v>34913</v>
      </c>
      <c r="D316" s="78">
        <f t="shared" si="0"/>
        <v>163982</v>
      </c>
      <c r="F316" s="240"/>
      <c r="G316" s="83" t="s">
        <v>38</v>
      </c>
      <c r="H316" s="98">
        <f t="shared" si="132"/>
        <v>45605</v>
      </c>
      <c r="I316" s="97">
        <f t="shared" ref="I316:J316" si="431">I315+1</f>
        <v>45239</v>
      </c>
      <c r="J316" s="16">
        <f t="shared" si="431"/>
        <v>43778</v>
      </c>
      <c r="K316" s="112">
        <f>+'Lalin per Hari 2019'!D316</f>
        <v>140660</v>
      </c>
      <c r="L316" s="9">
        <f>+'Lalin per Hari 2023'!D316</f>
        <v>167914</v>
      </c>
      <c r="N316" s="9">
        <f t="shared" si="1"/>
        <v>163982</v>
      </c>
      <c r="O316" s="9"/>
      <c r="P316" s="9"/>
      <c r="Q316" s="9"/>
      <c r="S316" s="110">
        <f t="shared" si="220"/>
        <v>0</v>
      </c>
      <c r="T316" s="110">
        <f t="shared" si="2"/>
        <v>-2.3416749050108931E-2</v>
      </c>
      <c r="W316">
        <v>1</v>
      </c>
    </row>
    <row r="317" spans="1:23" ht="14.25" customHeight="1">
      <c r="A317" s="98">
        <f t="shared" si="3"/>
        <v>45606</v>
      </c>
      <c r="B317" s="40">
        <v>136353</v>
      </c>
      <c r="C317" s="40">
        <v>26079</v>
      </c>
      <c r="D317" s="78">
        <f t="shared" si="0"/>
        <v>162432</v>
      </c>
      <c r="F317" s="240"/>
      <c r="G317" s="107" t="s">
        <v>40</v>
      </c>
      <c r="H317" s="98">
        <f t="shared" si="132"/>
        <v>45606</v>
      </c>
      <c r="I317" s="97">
        <f t="shared" ref="I317:J317" si="432">I316+1</f>
        <v>45240</v>
      </c>
      <c r="J317" s="16">
        <f t="shared" si="432"/>
        <v>43779</v>
      </c>
      <c r="K317" s="112">
        <f>+'Lalin per Hari 2019'!D317</f>
        <v>146266</v>
      </c>
      <c r="L317" s="9">
        <f>+'Lalin per Hari 2023'!D317</f>
        <v>171236</v>
      </c>
      <c r="N317" s="9">
        <f t="shared" si="1"/>
        <v>162432</v>
      </c>
      <c r="O317" s="9"/>
      <c r="P317" s="9"/>
      <c r="Q317" s="9"/>
      <c r="S317" s="110">
        <f t="shared" si="220"/>
        <v>0</v>
      </c>
      <c r="T317" s="110">
        <f t="shared" si="2"/>
        <v>-5.1414422200939058E-2</v>
      </c>
      <c r="W317">
        <v>1</v>
      </c>
    </row>
    <row r="318" spans="1:23" ht="14.25" customHeight="1">
      <c r="A318" s="97">
        <f t="shared" si="3"/>
        <v>45607</v>
      </c>
      <c r="B318" s="36">
        <v>121183</v>
      </c>
      <c r="C318" s="36">
        <v>49023</v>
      </c>
      <c r="D318" s="56">
        <f t="shared" si="0"/>
        <v>170206</v>
      </c>
      <c r="F318" s="240"/>
      <c r="G318" s="107" t="s">
        <v>28</v>
      </c>
      <c r="H318" s="97">
        <f t="shared" si="132"/>
        <v>45607</v>
      </c>
      <c r="I318" s="98">
        <f t="shared" ref="I318:J318" si="433">I317+1</f>
        <v>45241</v>
      </c>
      <c r="J318" s="12">
        <f t="shared" si="433"/>
        <v>43780</v>
      </c>
      <c r="K318" s="112">
        <f>+'Lalin per Hari 2019'!D318</f>
        <v>158811</v>
      </c>
      <c r="L318" s="9">
        <f>+'Lalin per Hari 2023'!D318</f>
        <v>167322</v>
      </c>
      <c r="N318" s="9">
        <f t="shared" si="1"/>
        <v>170206</v>
      </c>
      <c r="O318" s="9"/>
      <c r="P318" s="9"/>
      <c r="Q318" s="9"/>
      <c r="S318" s="110">
        <f t="shared" si="220"/>
        <v>0</v>
      </c>
      <c r="T318" s="110">
        <f t="shared" si="2"/>
        <v>1.7236227154827199E-2</v>
      </c>
    </row>
    <row r="319" spans="1:23" ht="14.25" customHeight="1">
      <c r="A319" s="97">
        <f t="shared" si="3"/>
        <v>45608</v>
      </c>
      <c r="B319" s="36">
        <v>115543</v>
      </c>
      <c r="C319" s="36">
        <v>51224</v>
      </c>
      <c r="D319" s="56">
        <f t="shared" si="0"/>
        <v>166767</v>
      </c>
      <c r="F319" s="239">
        <f>SUM(D319:D325)</f>
        <v>1168679</v>
      </c>
      <c r="G319" s="83" t="s">
        <v>30</v>
      </c>
      <c r="H319" s="97">
        <f t="shared" si="132"/>
        <v>45608</v>
      </c>
      <c r="I319" s="98">
        <f t="shared" ref="I319:J319" si="434">I318+1</f>
        <v>45242</v>
      </c>
      <c r="J319" s="12">
        <f t="shared" si="434"/>
        <v>43781</v>
      </c>
      <c r="K319" s="112">
        <f>+'Lalin per Hari 2019'!D319</f>
        <v>155620</v>
      </c>
      <c r="L319" s="9">
        <f>+'Lalin per Hari 2023'!D319</f>
        <v>152652</v>
      </c>
      <c r="N319" s="9">
        <f t="shared" si="1"/>
        <v>166767</v>
      </c>
      <c r="O319" s="9"/>
      <c r="P319" s="9"/>
      <c r="Q319" s="9"/>
      <c r="S319" s="110">
        <f t="shared" si="220"/>
        <v>0</v>
      </c>
      <c r="T319" s="110">
        <f t="shared" si="2"/>
        <v>9.2465214998820766E-2</v>
      </c>
    </row>
    <row r="320" spans="1:23" ht="14.25" customHeight="1">
      <c r="A320" s="97">
        <f t="shared" si="3"/>
        <v>45609</v>
      </c>
      <c r="B320" s="36">
        <v>118311</v>
      </c>
      <c r="C320" s="36">
        <v>51365</v>
      </c>
      <c r="D320" s="56">
        <f t="shared" si="0"/>
        <v>169676</v>
      </c>
      <c r="F320" s="240"/>
      <c r="G320" s="107" t="s">
        <v>32</v>
      </c>
      <c r="H320" s="97">
        <f t="shared" si="132"/>
        <v>45609</v>
      </c>
      <c r="I320" s="97">
        <f t="shared" ref="I320:J320" si="435">I319+1</f>
        <v>45243</v>
      </c>
      <c r="J320" s="12">
        <f t="shared" si="435"/>
        <v>43782</v>
      </c>
      <c r="K320" s="112">
        <f>+'Lalin per Hari 2019'!D320</f>
        <v>155375</v>
      </c>
      <c r="L320" s="9">
        <f>+'Lalin per Hari 2023'!D320</f>
        <v>164553</v>
      </c>
      <c r="N320" s="9">
        <f t="shared" si="1"/>
        <v>169676</v>
      </c>
      <c r="O320" s="9"/>
      <c r="P320" s="9"/>
      <c r="Q320" s="9"/>
      <c r="S320" s="110">
        <f t="shared" si="220"/>
        <v>0</v>
      </c>
      <c r="T320" s="110">
        <f t="shared" si="2"/>
        <v>3.1132826505745781E-2</v>
      </c>
    </row>
    <row r="321" spans="1:23" ht="14.25" customHeight="1">
      <c r="A321" s="97">
        <f t="shared" si="3"/>
        <v>45610</v>
      </c>
      <c r="B321" s="36">
        <v>118683</v>
      </c>
      <c r="C321" s="36">
        <v>50909</v>
      </c>
      <c r="D321" s="56">
        <f t="shared" si="0"/>
        <v>169592</v>
      </c>
      <c r="F321" s="240"/>
      <c r="G321" s="107" t="s">
        <v>34</v>
      </c>
      <c r="H321" s="97">
        <f t="shared" si="132"/>
        <v>45610</v>
      </c>
      <c r="I321" s="97">
        <f t="shared" ref="I321:J321" si="436">I320+1</f>
        <v>45244</v>
      </c>
      <c r="J321" s="12">
        <f t="shared" si="436"/>
        <v>43783</v>
      </c>
      <c r="K321" s="112">
        <f>+'Lalin per Hari 2019'!D321</f>
        <v>157246</v>
      </c>
      <c r="L321" s="9">
        <f>+'Lalin per Hari 2023'!D321</f>
        <v>164178</v>
      </c>
      <c r="N321" s="9">
        <f t="shared" si="1"/>
        <v>169592</v>
      </c>
      <c r="O321" s="9"/>
      <c r="P321" s="9"/>
      <c r="Q321" s="9"/>
      <c r="S321" s="110">
        <f t="shared" si="220"/>
        <v>0</v>
      </c>
      <c r="T321" s="110">
        <f t="shared" si="2"/>
        <v>3.2976403659442877E-2</v>
      </c>
    </row>
    <row r="322" spans="1:23" ht="14.25" customHeight="1">
      <c r="A322" s="97">
        <f t="shared" si="3"/>
        <v>45611</v>
      </c>
      <c r="B322" s="36">
        <v>125173</v>
      </c>
      <c r="C322" s="36">
        <v>47808</v>
      </c>
      <c r="D322" s="56">
        <f t="shared" si="0"/>
        <v>172981</v>
      </c>
      <c r="F322" s="240"/>
      <c r="G322" s="83" t="s">
        <v>36</v>
      </c>
      <c r="H322" s="97">
        <f t="shared" si="132"/>
        <v>45611</v>
      </c>
      <c r="I322" s="97">
        <f t="shared" ref="I322:J322" si="437">I321+1</f>
        <v>45245</v>
      </c>
      <c r="J322" s="12">
        <f t="shared" si="437"/>
        <v>43784</v>
      </c>
      <c r="K322" s="112">
        <f>+'Lalin per Hari 2019'!D322</f>
        <v>160569</v>
      </c>
      <c r="L322" s="9">
        <f>+'Lalin per Hari 2023'!D322</f>
        <v>167796</v>
      </c>
      <c r="N322" s="9">
        <f t="shared" si="1"/>
        <v>172981</v>
      </c>
      <c r="O322" s="9"/>
      <c r="P322" s="9"/>
      <c r="Q322" s="9"/>
      <c r="S322" s="110">
        <f t="shared" si="220"/>
        <v>0</v>
      </c>
      <c r="T322" s="110">
        <f t="shared" si="2"/>
        <v>3.0900617416386611E-2</v>
      </c>
    </row>
    <row r="323" spans="1:23" ht="14.25" customHeight="1">
      <c r="A323" s="98">
        <f t="shared" si="3"/>
        <v>45612</v>
      </c>
      <c r="B323" s="40">
        <v>131663</v>
      </c>
      <c r="C323" s="40">
        <v>37441</v>
      </c>
      <c r="D323" s="78">
        <f t="shared" si="0"/>
        <v>169104</v>
      </c>
      <c r="F323" s="240"/>
      <c r="G323" s="83" t="s">
        <v>38</v>
      </c>
      <c r="H323" s="98">
        <f t="shared" si="132"/>
        <v>45612</v>
      </c>
      <c r="I323" s="97">
        <f t="shared" ref="I323:J323" si="438">I322+1</f>
        <v>45246</v>
      </c>
      <c r="J323" s="16">
        <f t="shared" si="438"/>
        <v>43785</v>
      </c>
      <c r="K323" s="112">
        <f>+'Lalin per Hari 2019'!D323</f>
        <v>148038</v>
      </c>
      <c r="L323" s="9">
        <f>+'Lalin per Hari 2023'!D323</f>
        <v>165826</v>
      </c>
      <c r="N323" s="125">
        <f t="shared" si="1"/>
        <v>169104</v>
      </c>
      <c r="O323" s="9"/>
      <c r="P323" s="9"/>
      <c r="Q323" s="9"/>
      <c r="S323" s="110">
        <f t="shared" si="220"/>
        <v>0</v>
      </c>
      <c r="T323" s="110">
        <f t="shared" si="2"/>
        <v>1.9767708320769906E-2</v>
      </c>
      <c r="W323">
        <v>1</v>
      </c>
    </row>
    <row r="324" spans="1:23" ht="14.25" customHeight="1">
      <c r="A324" s="98">
        <f t="shared" si="3"/>
        <v>45613</v>
      </c>
      <c r="B324" s="40">
        <v>128029</v>
      </c>
      <c r="C324" s="40">
        <v>26314</v>
      </c>
      <c r="D324" s="78">
        <f t="shared" si="0"/>
        <v>154343</v>
      </c>
      <c r="F324" s="240"/>
      <c r="G324" s="107" t="s">
        <v>40</v>
      </c>
      <c r="H324" s="98">
        <f t="shared" si="132"/>
        <v>45613</v>
      </c>
      <c r="I324" s="97">
        <f t="shared" ref="I324:J324" si="439">I323+1</f>
        <v>45247</v>
      </c>
      <c r="J324" s="16">
        <f t="shared" si="439"/>
        <v>43786</v>
      </c>
      <c r="K324" s="112">
        <f>+'Lalin per Hari 2019'!D324</f>
        <v>136109</v>
      </c>
      <c r="L324" s="9">
        <f>+'Lalin per Hari 2023'!D324</f>
        <v>171064</v>
      </c>
      <c r="N324" s="9">
        <f t="shared" si="1"/>
        <v>154343</v>
      </c>
      <c r="O324" s="9"/>
      <c r="P324" s="9"/>
      <c r="Q324" s="9"/>
      <c r="S324" s="110">
        <f t="shared" si="220"/>
        <v>0</v>
      </c>
      <c r="T324" s="110">
        <f t="shared" si="2"/>
        <v>-9.7747042042744203E-2</v>
      </c>
      <c r="W324">
        <v>1</v>
      </c>
    </row>
    <row r="325" spans="1:23" ht="14.25" customHeight="1">
      <c r="A325" s="97">
        <f t="shared" si="3"/>
        <v>45614</v>
      </c>
      <c r="B325" s="36">
        <v>118471</v>
      </c>
      <c r="C325" s="36">
        <v>47745</v>
      </c>
      <c r="D325" s="56">
        <f t="shared" si="0"/>
        <v>166216</v>
      </c>
      <c r="F325" s="240"/>
      <c r="G325" s="107" t="s">
        <v>28</v>
      </c>
      <c r="H325" s="97">
        <f t="shared" si="132"/>
        <v>45614</v>
      </c>
      <c r="I325" s="98">
        <f t="shared" ref="I325:J325" si="440">I324+1</f>
        <v>45248</v>
      </c>
      <c r="J325" s="12">
        <f t="shared" si="440"/>
        <v>43787</v>
      </c>
      <c r="K325" s="112">
        <f>+'Lalin per Hari 2019'!D325</f>
        <v>154562</v>
      </c>
      <c r="L325" s="9">
        <f>+'Lalin per Hari 2023'!D325</f>
        <v>162776</v>
      </c>
      <c r="N325" s="9">
        <f t="shared" si="1"/>
        <v>166216</v>
      </c>
      <c r="O325" s="9"/>
      <c r="P325" s="9"/>
      <c r="Q325" s="9"/>
      <c r="S325" s="110">
        <f t="shared" si="220"/>
        <v>0</v>
      </c>
      <c r="T325" s="110">
        <f t="shared" si="2"/>
        <v>2.1133336609819642E-2</v>
      </c>
    </row>
    <row r="326" spans="1:23" ht="14.25" customHeight="1">
      <c r="A326" s="97">
        <f t="shared" si="3"/>
        <v>45615</v>
      </c>
      <c r="B326" s="36">
        <v>115430</v>
      </c>
      <c r="C326" s="36">
        <v>50384</v>
      </c>
      <c r="D326" s="56">
        <f t="shared" si="0"/>
        <v>165814</v>
      </c>
      <c r="F326" s="239">
        <f>SUM(D326:D332)</f>
        <v>1161582</v>
      </c>
      <c r="G326" s="83" t="s">
        <v>30</v>
      </c>
      <c r="H326" s="97">
        <f t="shared" si="132"/>
        <v>45615</v>
      </c>
      <c r="I326" s="98">
        <f t="shared" ref="I326:J326" si="441">I325+1</f>
        <v>45249</v>
      </c>
      <c r="J326" s="12">
        <f t="shared" si="441"/>
        <v>43788</v>
      </c>
      <c r="K326" s="112">
        <f>+'Lalin per Hari 2019'!D326</f>
        <v>156499</v>
      </c>
      <c r="L326" s="9">
        <f>+'Lalin per Hari 2023'!D326</f>
        <v>148286</v>
      </c>
      <c r="N326" s="9">
        <f t="shared" si="1"/>
        <v>165814</v>
      </c>
      <c r="O326" s="9"/>
      <c r="P326" s="9"/>
      <c r="Q326" s="9"/>
      <c r="S326" s="110">
        <f t="shared" si="220"/>
        <v>0</v>
      </c>
      <c r="T326" s="110">
        <f t="shared" si="2"/>
        <v>0.11820401116760859</v>
      </c>
    </row>
    <row r="327" spans="1:23" ht="14.25" customHeight="1">
      <c r="A327" s="97">
        <f t="shared" si="3"/>
        <v>45616</v>
      </c>
      <c r="B327" s="36">
        <v>118674</v>
      </c>
      <c r="C327" s="36">
        <v>50799</v>
      </c>
      <c r="D327" s="56">
        <f t="shared" si="0"/>
        <v>169473</v>
      </c>
      <c r="F327" s="240"/>
      <c r="G327" s="107" t="s">
        <v>32</v>
      </c>
      <c r="H327" s="97">
        <f t="shared" si="132"/>
        <v>45616</v>
      </c>
      <c r="I327" s="97">
        <f t="shared" ref="I327:J327" si="442">I326+1</f>
        <v>45250</v>
      </c>
      <c r="J327" s="12">
        <f t="shared" si="442"/>
        <v>43789</v>
      </c>
      <c r="K327" s="112">
        <f>+'Lalin per Hari 2019'!D327</f>
        <v>157254</v>
      </c>
      <c r="L327" s="9">
        <f>+'Lalin per Hari 2023'!D327</f>
        <v>169886</v>
      </c>
      <c r="N327" s="9">
        <f t="shared" si="1"/>
        <v>169473</v>
      </c>
      <c r="O327" s="9"/>
      <c r="P327" s="9"/>
      <c r="Q327" s="9"/>
      <c r="S327" s="110">
        <f t="shared" si="220"/>
        <v>0</v>
      </c>
      <c r="T327" s="110">
        <f t="shared" si="2"/>
        <v>-2.4310419928658122E-3</v>
      </c>
    </row>
    <row r="328" spans="1:23" ht="14.25" customHeight="1">
      <c r="A328" s="97">
        <f t="shared" si="3"/>
        <v>45617</v>
      </c>
      <c r="B328" s="36">
        <v>117546</v>
      </c>
      <c r="C328" s="36">
        <v>49940</v>
      </c>
      <c r="D328" s="56">
        <f t="shared" si="0"/>
        <v>167486</v>
      </c>
      <c r="F328" s="240"/>
      <c r="G328" s="107" t="s">
        <v>34</v>
      </c>
      <c r="H328" s="97">
        <f t="shared" si="132"/>
        <v>45617</v>
      </c>
      <c r="I328" s="97">
        <f t="shared" ref="I328:J328" si="443">I327+1</f>
        <v>45251</v>
      </c>
      <c r="J328" s="12">
        <f t="shared" si="443"/>
        <v>43790</v>
      </c>
      <c r="K328" s="112">
        <f>+'Lalin per Hari 2019'!D328</f>
        <v>158270</v>
      </c>
      <c r="L328" s="9">
        <f>+'Lalin per Hari 2023'!D328</f>
        <v>166609</v>
      </c>
      <c r="N328" s="9">
        <f t="shared" si="1"/>
        <v>167486</v>
      </c>
      <c r="O328" s="9"/>
      <c r="P328" s="9"/>
      <c r="Q328" s="9"/>
      <c r="S328" s="110">
        <f t="shared" si="220"/>
        <v>0</v>
      </c>
      <c r="T328" s="110">
        <f t="shared" si="2"/>
        <v>5.2638212821636277E-3</v>
      </c>
    </row>
    <row r="329" spans="1:23" ht="14.25" customHeight="1">
      <c r="A329" s="97">
        <f t="shared" si="3"/>
        <v>45618</v>
      </c>
      <c r="B329" s="36">
        <v>123905</v>
      </c>
      <c r="C329" s="36">
        <v>48893</v>
      </c>
      <c r="D329" s="56">
        <f t="shared" si="0"/>
        <v>172798</v>
      </c>
      <c r="F329" s="240"/>
      <c r="G329" s="83" t="s">
        <v>36</v>
      </c>
      <c r="H329" s="97">
        <f t="shared" si="132"/>
        <v>45618</v>
      </c>
      <c r="I329" s="97">
        <f t="shared" ref="I329:J329" si="444">I328+1</f>
        <v>45252</v>
      </c>
      <c r="J329" s="12">
        <f t="shared" si="444"/>
        <v>43791</v>
      </c>
      <c r="K329" s="112">
        <f>+'Lalin per Hari 2019'!D329</f>
        <v>158290</v>
      </c>
      <c r="L329" s="9">
        <f>+'Lalin per Hari 2023'!D329</f>
        <v>165520</v>
      </c>
      <c r="N329" s="9">
        <f t="shared" si="1"/>
        <v>172798</v>
      </c>
      <c r="O329" s="9"/>
      <c r="P329" s="9"/>
      <c r="Q329" s="9"/>
      <c r="S329" s="110">
        <f t="shared" si="220"/>
        <v>0</v>
      </c>
      <c r="T329" s="110">
        <f t="shared" si="2"/>
        <v>4.397051715804734E-2</v>
      </c>
    </row>
    <row r="330" spans="1:23" ht="14.25" customHeight="1">
      <c r="A330" s="98">
        <f t="shared" si="3"/>
        <v>45619</v>
      </c>
      <c r="B330" s="40">
        <v>126566</v>
      </c>
      <c r="C330" s="40">
        <v>37932</v>
      </c>
      <c r="D330" s="78">
        <f t="shared" si="0"/>
        <v>164498</v>
      </c>
      <c r="F330" s="240"/>
      <c r="G330" s="83" t="s">
        <v>38</v>
      </c>
      <c r="H330" s="98">
        <f t="shared" si="132"/>
        <v>45619</v>
      </c>
      <c r="I330" s="97">
        <f t="shared" ref="I330:J330" si="445">I329+1</f>
        <v>45253</v>
      </c>
      <c r="J330" s="16">
        <f t="shared" si="445"/>
        <v>43792</v>
      </c>
      <c r="K330" s="112">
        <f>+'Lalin per Hari 2019'!D330</f>
        <v>149208</v>
      </c>
      <c r="L330" s="9">
        <f>+'Lalin per Hari 2023'!D330</f>
        <v>166844</v>
      </c>
      <c r="N330" s="125">
        <f t="shared" si="1"/>
        <v>164498</v>
      </c>
      <c r="O330" s="9"/>
      <c r="P330" s="9"/>
      <c r="Q330" s="9"/>
      <c r="S330" s="110">
        <f t="shared" si="220"/>
        <v>0</v>
      </c>
      <c r="T330" s="110">
        <f t="shared" si="2"/>
        <v>-1.4061039054446112E-2</v>
      </c>
      <c r="W330">
        <v>1</v>
      </c>
    </row>
    <row r="331" spans="1:23" ht="14.25" customHeight="1">
      <c r="A331" s="98">
        <f t="shared" si="3"/>
        <v>45620</v>
      </c>
      <c r="B331" s="40">
        <v>122935</v>
      </c>
      <c r="C331" s="40">
        <v>26982</v>
      </c>
      <c r="D331" s="78">
        <f t="shared" si="0"/>
        <v>149917</v>
      </c>
      <c r="F331" s="240"/>
      <c r="G331" s="107" t="s">
        <v>40</v>
      </c>
      <c r="H331" s="98">
        <f t="shared" si="132"/>
        <v>45620</v>
      </c>
      <c r="I331" s="97">
        <f t="shared" ref="I331:J331" si="446">I330+1</f>
        <v>45254</v>
      </c>
      <c r="J331" s="16">
        <f t="shared" si="446"/>
        <v>43793</v>
      </c>
      <c r="K331" s="112">
        <f>+'Lalin per Hari 2019'!D331</f>
        <v>134868</v>
      </c>
      <c r="L331" s="9">
        <f>+'Lalin per Hari 2023'!D331</f>
        <v>169096</v>
      </c>
      <c r="N331" s="9">
        <f t="shared" si="1"/>
        <v>149917</v>
      </c>
      <c r="O331" s="9"/>
      <c r="P331" s="9"/>
      <c r="Q331" s="9"/>
      <c r="S331" s="110">
        <f t="shared" si="220"/>
        <v>0</v>
      </c>
      <c r="T331" s="110">
        <f t="shared" si="2"/>
        <v>-0.11342077872924261</v>
      </c>
      <c r="W331">
        <v>1</v>
      </c>
    </row>
    <row r="332" spans="1:23" ht="14.25" customHeight="1">
      <c r="A332" s="97">
        <f t="shared" si="3"/>
        <v>45621</v>
      </c>
      <c r="B332" s="36">
        <v>121561</v>
      </c>
      <c r="C332" s="36">
        <v>50035</v>
      </c>
      <c r="D332" s="56">
        <f t="shared" si="0"/>
        <v>171596</v>
      </c>
      <c r="F332" s="240"/>
      <c r="G332" s="107" t="s">
        <v>28</v>
      </c>
      <c r="H332" s="97">
        <f t="shared" si="132"/>
        <v>45621</v>
      </c>
      <c r="I332" s="98">
        <f t="shared" ref="I332:J332" si="447">I331+1</f>
        <v>45255</v>
      </c>
      <c r="J332" s="12">
        <f t="shared" si="447"/>
        <v>43794</v>
      </c>
      <c r="K332" s="112">
        <f>+'Lalin per Hari 2019'!D332</f>
        <v>154107</v>
      </c>
      <c r="L332" s="9">
        <f>+'Lalin per Hari 2023'!D332</f>
        <v>150737</v>
      </c>
      <c r="N332" s="9">
        <f t="shared" si="1"/>
        <v>171596</v>
      </c>
      <c r="O332" s="9"/>
      <c r="P332" s="9"/>
      <c r="Q332" s="9"/>
      <c r="S332" s="110">
        <f t="shared" si="220"/>
        <v>0</v>
      </c>
      <c r="T332" s="110">
        <f t="shared" si="2"/>
        <v>0.13838009247895333</v>
      </c>
    </row>
    <row r="333" spans="1:23" ht="14.25" customHeight="1">
      <c r="A333" s="97">
        <f t="shared" si="3"/>
        <v>45622</v>
      </c>
      <c r="B333" s="36">
        <v>116747</v>
      </c>
      <c r="C333" s="36">
        <v>51518</v>
      </c>
      <c r="D333" s="56">
        <f t="shared" si="0"/>
        <v>168265</v>
      </c>
      <c r="F333" s="239">
        <f>SUM(D333:D339)</f>
        <v>1138882</v>
      </c>
      <c r="G333" s="83" t="s">
        <v>30</v>
      </c>
      <c r="H333" s="97">
        <f t="shared" si="132"/>
        <v>45622</v>
      </c>
      <c r="I333" s="98">
        <f t="shared" ref="I333:J333" si="448">I332+1</f>
        <v>45256</v>
      </c>
      <c r="J333" s="12">
        <f t="shared" si="448"/>
        <v>43795</v>
      </c>
      <c r="K333" s="112">
        <f>+'Lalin per Hari 2019'!D333</f>
        <v>155467</v>
      </c>
      <c r="L333" s="9">
        <f>+'Lalin per Hari 2023'!D333</f>
        <v>146192</v>
      </c>
      <c r="N333" s="9">
        <f t="shared" si="1"/>
        <v>168265</v>
      </c>
      <c r="O333" s="9"/>
      <c r="P333" s="9"/>
      <c r="Q333" s="9"/>
      <c r="S333" s="110">
        <f t="shared" si="220"/>
        <v>0</v>
      </c>
      <c r="T333" s="110">
        <f t="shared" si="2"/>
        <v>0.15098637408339721</v>
      </c>
    </row>
    <row r="334" spans="1:23" ht="14.25" customHeight="1">
      <c r="A334" s="97">
        <f t="shared" si="3"/>
        <v>45623</v>
      </c>
      <c r="B334" s="36">
        <v>115540</v>
      </c>
      <c r="C334" s="36">
        <v>51622</v>
      </c>
      <c r="D334" s="56">
        <f t="shared" si="0"/>
        <v>167162</v>
      </c>
      <c r="F334" s="240"/>
      <c r="G334" s="107" t="s">
        <v>32</v>
      </c>
      <c r="H334" s="97">
        <f t="shared" si="132"/>
        <v>45623</v>
      </c>
      <c r="I334" s="97">
        <f t="shared" ref="I334:J334" si="449">I333+1</f>
        <v>45257</v>
      </c>
      <c r="J334" s="12">
        <f t="shared" si="449"/>
        <v>43796</v>
      </c>
      <c r="K334" s="112">
        <f>+'Lalin per Hari 2019'!D334</f>
        <v>157476</v>
      </c>
      <c r="L334" s="9">
        <f>+'Lalin per Hari 2023'!D334</f>
        <v>162372</v>
      </c>
      <c r="N334" s="9">
        <f t="shared" si="1"/>
        <v>167162</v>
      </c>
      <c r="O334" s="9"/>
      <c r="P334" s="9"/>
      <c r="Q334" s="9"/>
      <c r="S334" s="110">
        <f t="shared" si="220"/>
        <v>0</v>
      </c>
      <c r="T334" s="110">
        <f t="shared" si="2"/>
        <v>2.9500160126130215E-2</v>
      </c>
    </row>
    <row r="335" spans="1:23" ht="14.25" customHeight="1">
      <c r="A335" s="97">
        <f t="shared" si="3"/>
        <v>45624</v>
      </c>
      <c r="B335" s="36">
        <v>116776</v>
      </c>
      <c r="C335" s="36">
        <v>51726</v>
      </c>
      <c r="D335" s="56">
        <f t="shared" si="0"/>
        <v>168502</v>
      </c>
      <c r="F335" s="240"/>
      <c r="G335" s="107" t="s">
        <v>34</v>
      </c>
      <c r="H335" s="97">
        <f t="shared" si="132"/>
        <v>45624</v>
      </c>
      <c r="I335" s="97">
        <f t="shared" ref="I335:J335" si="450">I334+1</f>
        <v>45258</v>
      </c>
      <c r="J335" s="12">
        <f t="shared" si="450"/>
        <v>43797</v>
      </c>
      <c r="K335" s="112">
        <f>+'Lalin per Hari 2019'!D335</f>
        <v>156966</v>
      </c>
      <c r="L335" s="9">
        <f>+'Lalin per Hari 2023'!D335</f>
        <v>160949</v>
      </c>
      <c r="N335" s="9">
        <f t="shared" si="1"/>
        <v>168502</v>
      </c>
      <c r="O335" s="9"/>
      <c r="P335" s="9"/>
      <c r="Q335" s="9"/>
      <c r="S335" s="110">
        <f t="shared" si="220"/>
        <v>0</v>
      </c>
      <c r="T335" s="110">
        <f t="shared" si="2"/>
        <v>4.6927908840688648E-2</v>
      </c>
    </row>
    <row r="336" spans="1:23" ht="14.25" customHeight="1">
      <c r="A336" s="97">
        <f t="shared" si="3"/>
        <v>45625</v>
      </c>
      <c r="B336" s="36">
        <v>122261</v>
      </c>
      <c r="C336" s="36">
        <v>48547</v>
      </c>
      <c r="D336" s="56">
        <f t="shared" si="0"/>
        <v>170808</v>
      </c>
      <c r="F336" s="240"/>
      <c r="G336" s="83" t="s">
        <v>36</v>
      </c>
      <c r="H336" s="97">
        <f t="shared" si="132"/>
        <v>45625</v>
      </c>
      <c r="I336" s="97">
        <f t="shared" ref="I336:J336" si="451">I335+1</f>
        <v>45259</v>
      </c>
      <c r="J336" s="12">
        <f t="shared" si="451"/>
        <v>43798</v>
      </c>
      <c r="K336" s="112">
        <f>+'Lalin per Hari 2019'!D336</f>
        <v>163023</v>
      </c>
      <c r="L336" s="9">
        <f>+'Lalin per Hari 2023'!D336</f>
        <v>162916</v>
      </c>
      <c r="N336" s="9">
        <f t="shared" si="1"/>
        <v>170808</v>
      </c>
      <c r="O336" s="9"/>
      <c r="P336" s="9"/>
      <c r="Q336" s="9"/>
      <c r="S336" s="110">
        <f t="shared" si="220"/>
        <v>0</v>
      </c>
      <c r="T336" s="110">
        <f t="shared" si="2"/>
        <v>4.8442141962729224E-2</v>
      </c>
    </row>
    <row r="337" spans="1:24" ht="14.25" customHeight="1">
      <c r="A337" s="121">
        <f t="shared" si="3"/>
        <v>45626</v>
      </c>
      <c r="B337" s="40">
        <v>117989</v>
      </c>
      <c r="C337" s="40">
        <v>34349</v>
      </c>
      <c r="D337" s="78">
        <f t="shared" si="0"/>
        <v>152338</v>
      </c>
      <c r="E337" s="9">
        <f>SUM(D308:D337)</f>
        <v>5006631</v>
      </c>
      <c r="F337" s="240"/>
      <c r="G337" s="83" t="s">
        <v>38</v>
      </c>
      <c r="H337" s="121">
        <f t="shared" si="132"/>
        <v>45626</v>
      </c>
      <c r="I337" s="97">
        <f t="shared" ref="I337:J337" si="452">I336+1</f>
        <v>45260</v>
      </c>
      <c r="J337" s="32">
        <f t="shared" si="452"/>
        <v>43799</v>
      </c>
      <c r="K337" s="112">
        <f>+'Lalin per Hari 2019'!D337</f>
        <v>152127</v>
      </c>
      <c r="L337" s="9">
        <f>+'Lalin per Hari 2023'!D337</f>
        <v>164501</v>
      </c>
      <c r="N337" s="9">
        <f t="shared" si="1"/>
        <v>152338</v>
      </c>
      <c r="O337" s="9"/>
      <c r="P337" s="9"/>
      <c r="Q337" s="9"/>
      <c r="S337" s="110">
        <f t="shared" si="220"/>
        <v>0</v>
      </c>
      <c r="T337" s="110">
        <f t="shared" si="2"/>
        <v>-7.3938760250697566E-2</v>
      </c>
      <c r="W337">
        <v>1</v>
      </c>
      <c r="X337">
        <f>+SUM(W308:W337)</f>
        <v>9</v>
      </c>
    </row>
    <row r="338" spans="1:24" ht="14.25" customHeight="1">
      <c r="A338" s="100">
        <f t="shared" si="3"/>
        <v>45627</v>
      </c>
      <c r="B338" s="40">
        <v>121439</v>
      </c>
      <c r="C338" s="40">
        <v>26362</v>
      </c>
      <c r="D338" s="78">
        <f t="shared" si="0"/>
        <v>147801</v>
      </c>
      <c r="F338" s="240"/>
      <c r="G338" s="107" t="s">
        <v>40</v>
      </c>
      <c r="H338" s="100">
        <f t="shared" si="132"/>
        <v>45627</v>
      </c>
      <c r="I338" s="99">
        <f t="shared" ref="I338:J338" si="453">I337+1</f>
        <v>45261</v>
      </c>
      <c r="J338" s="44">
        <f t="shared" si="453"/>
        <v>43800</v>
      </c>
      <c r="K338" s="112">
        <f>+'Lalin per Hari 2019'!D338</f>
        <v>136105</v>
      </c>
      <c r="L338" s="9">
        <f>+'Lalin per Hari 2023'!D338</f>
        <v>168329</v>
      </c>
      <c r="N338" s="9">
        <f t="shared" si="1"/>
        <v>147801</v>
      </c>
      <c r="O338" s="9"/>
      <c r="P338" s="9"/>
      <c r="Q338" s="9"/>
      <c r="S338" s="110">
        <f t="shared" si="220"/>
        <v>0</v>
      </c>
      <c r="T338" s="110">
        <f t="shared" si="2"/>
        <v>-0.12195165420099918</v>
      </c>
      <c r="W338">
        <v>1</v>
      </c>
    </row>
    <row r="339" spans="1:24" ht="14.25" customHeight="1">
      <c r="A339" s="97">
        <f t="shared" si="3"/>
        <v>45628</v>
      </c>
      <c r="B339" s="36">
        <v>116173</v>
      </c>
      <c r="C339" s="36">
        <v>47833</v>
      </c>
      <c r="D339" s="56">
        <f t="shared" si="0"/>
        <v>164006</v>
      </c>
      <c r="F339" s="240"/>
      <c r="G339" s="107" t="s">
        <v>28</v>
      </c>
      <c r="H339" s="97">
        <f t="shared" si="132"/>
        <v>45628</v>
      </c>
      <c r="I339" s="100">
        <f t="shared" ref="I339:J339" si="454">I338+1</f>
        <v>45262</v>
      </c>
      <c r="J339" s="12">
        <f t="shared" si="454"/>
        <v>43801</v>
      </c>
      <c r="K339" s="112">
        <f>+'Lalin per Hari 2019'!D339</f>
        <v>153341</v>
      </c>
      <c r="L339" s="9">
        <f>+'Lalin per Hari 2023'!D339</f>
        <v>160295</v>
      </c>
      <c r="N339" s="9">
        <f t="shared" si="1"/>
        <v>164006</v>
      </c>
      <c r="O339" s="9"/>
      <c r="P339" s="9"/>
      <c r="Q339" s="9"/>
      <c r="S339" s="110">
        <f t="shared" si="220"/>
        <v>0</v>
      </c>
      <c r="T339" s="110">
        <f t="shared" si="2"/>
        <v>2.3151065223494083E-2</v>
      </c>
    </row>
    <row r="340" spans="1:24" ht="14.25" customHeight="1">
      <c r="A340" s="97">
        <f t="shared" si="3"/>
        <v>45629</v>
      </c>
      <c r="B340" s="36">
        <v>114204</v>
      </c>
      <c r="C340" s="36">
        <v>48357</v>
      </c>
      <c r="D340" s="56">
        <f t="shared" si="0"/>
        <v>162561</v>
      </c>
      <c r="F340" s="239">
        <f>SUM(D340:D346)</f>
        <v>1135032</v>
      </c>
      <c r="G340" s="83" t="s">
        <v>30</v>
      </c>
      <c r="H340" s="97">
        <f t="shared" si="132"/>
        <v>45629</v>
      </c>
      <c r="I340" s="98">
        <f t="shared" ref="I340:J340" si="455">I339+1</f>
        <v>45263</v>
      </c>
      <c r="J340" s="12">
        <f t="shared" si="455"/>
        <v>43802</v>
      </c>
      <c r="K340" s="112">
        <f>+'Lalin per Hari 2019'!D340</f>
        <v>155727</v>
      </c>
      <c r="L340" s="9">
        <f>+'Lalin per Hari 2023'!D340</f>
        <v>148943</v>
      </c>
      <c r="N340" s="9">
        <f t="shared" si="1"/>
        <v>162561</v>
      </c>
      <c r="O340" s="9"/>
      <c r="P340" s="9"/>
      <c r="Q340" s="9"/>
      <c r="S340" s="110">
        <f t="shared" si="220"/>
        <v>0</v>
      </c>
      <c r="T340" s="110">
        <f t="shared" si="2"/>
        <v>9.1430950095002794E-2</v>
      </c>
    </row>
    <row r="341" spans="1:24" ht="14.25" customHeight="1">
      <c r="A341" s="97">
        <f t="shared" si="3"/>
        <v>45630</v>
      </c>
      <c r="B341" s="36">
        <v>116089</v>
      </c>
      <c r="C341" s="36">
        <v>48463</v>
      </c>
      <c r="D341" s="56">
        <f t="shared" si="0"/>
        <v>164552</v>
      </c>
      <c r="F341" s="240"/>
      <c r="G341" s="107" t="s">
        <v>32</v>
      </c>
      <c r="H341" s="97">
        <f t="shared" si="132"/>
        <v>45630</v>
      </c>
      <c r="I341" s="97">
        <f t="shared" ref="I341:J341" si="456">I340+1</f>
        <v>45264</v>
      </c>
      <c r="J341" s="12">
        <f t="shared" si="456"/>
        <v>43803</v>
      </c>
      <c r="K341" s="112">
        <f>+'Lalin per Hari 2019'!D341</f>
        <v>159811</v>
      </c>
      <c r="L341" s="9">
        <f>+'Lalin per Hari 2023'!D341</f>
        <v>165894</v>
      </c>
      <c r="N341" s="9">
        <f t="shared" si="1"/>
        <v>164552</v>
      </c>
      <c r="O341" s="9"/>
      <c r="P341" s="9"/>
      <c r="Q341" s="9"/>
      <c r="S341" s="110">
        <f t="shared" si="220"/>
        <v>0</v>
      </c>
      <c r="T341" s="110">
        <f t="shared" si="2"/>
        <v>-8.089502935609505E-3</v>
      </c>
    </row>
    <row r="342" spans="1:24" ht="14.25" customHeight="1">
      <c r="A342" s="97">
        <f t="shared" si="3"/>
        <v>45631</v>
      </c>
      <c r="B342" s="36">
        <v>119288</v>
      </c>
      <c r="C342" s="36">
        <v>46882</v>
      </c>
      <c r="D342" s="56">
        <f t="shared" si="0"/>
        <v>166170</v>
      </c>
      <c r="F342" s="240"/>
      <c r="G342" s="107" t="s">
        <v>34</v>
      </c>
      <c r="H342" s="97">
        <f t="shared" si="132"/>
        <v>45631</v>
      </c>
      <c r="I342" s="97">
        <f t="shared" ref="I342:J342" si="457">I341+1</f>
        <v>45265</v>
      </c>
      <c r="J342" s="12">
        <f t="shared" si="457"/>
        <v>43804</v>
      </c>
      <c r="K342" s="112">
        <f>+'Lalin per Hari 2019'!D342</f>
        <v>159083</v>
      </c>
      <c r="L342" s="9">
        <f>+'Lalin per Hari 2023'!D342</f>
        <v>163834</v>
      </c>
      <c r="N342" s="9">
        <f t="shared" si="1"/>
        <v>166170</v>
      </c>
      <c r="O342" s="9"/>
      <c r="P342" s="9"/>
      <c r="Q342" s="9"/>
      <c r="S342" s="110">
        <f t="shared" si="220"/>
        <v>0</v>
      </c>
      <c r="T342" s="110">
        <f t="shared" si="2"/>
        <v>1.4258334655810057E-2</v>
      </c>
    </row>
    <row r="343" spans="1:24" ht="14.25" customHeight="1">
      <c r="A343" s="97">
        <f t="shared" si="3"/>
        <v>45632</v>
      </c>
      <c r="B343" s="36">
        <v>125885</v>
      </c>
      <c r="C343" s="36">
        <v>44183</v>
      </c>
      <c r="D343" s="56">
        <f t="shared" si="0"/>
        <v>170068</v>
      </c>
      <c r="F343" s="240"/>
      <c r="G343" s="83" t="s">
        <v>36</v>
      </c>
      <c r="H343" s="97">
        <f t="shared" si="132"/>
        <v>45632</v>
      </c>
      <c r="I343" s="97">
        <f t="shared" ref="I343:J343" si="458">I342+1</f>
        <v>45266</v>
      </c>
      <c r="J343" s="12">
        <f t="shared" si="458"/>
        <v>43805</v>
      </c>
      <c r="K343" s="112">
        <f>+'Lalin per Hari 2019'!D343</f>
        <v>161693</v>
      </c>
      <c r="L343" s="9">
        <f>+'Lalin per Hari 2023'!D343</f>
        <v>164319</v>
      </c>
      <c r="N343" s="9">
        <f t="shared" si="1"/>
        <v>170068</v>
      </c>
      <c r="O343" s="9"/>
      <c r="P343" s="9"/>
      <c r="Q343" s="9"/>
      <c r="S343" s="110">
        <f t="shared" si="220"/>
        <v>0</v>
      </c>
      <c r="T343" s="110">
        <f t="shared" si="2"/>
        <v>3.4986824408619777E-2</v>
      </c>
    </row>
    <row r="344" spans="1:24" ht="14.25" customHeight="1">
      <c r="A344" s="98">
        <f t="shared" si="3"/>
        <v>45633</v>
      </c>
      <c r="B344" s="40">
        <v>123214</v>
      </c>
      <c r="C344" s="40">
        <v>36980</v>
      </c>
      <c r="D344" s="78">
        <f t="shared" si="0"/>
        <v>160194</v>
      </c>
      <c r="F344" s="240"/>
      <c r="G344" s="83" t="s">
        <v>38</v>
      </c>
      <c r="H344" s="98">
        <f t="shared" si="132"/>
        <v>45633</v>
      </c>
      <c r="I344" s="97">
        <f t="shared" ref="I344:J344" si="459">I343+1</f>
        <v>45267</v>
      </c>
      <c r="J344" s="16">
        <f t="shared" si="459"/>
        <v>43806</v>
      </c>
      <c r="K344" s="112">
        <f>+'Lalin per Hari 2019'!D344</f>
        <v>159110</v>
      </c>
      <c r="L344" s="9">
        <f>+'Lalin per Hari 2023'!D344</f>
        <v>167462</v>
      </c>
      <c r="N344" s="9">
        <f t="shared" si="1"/>
        <v>160194</v>
      </c>
      <c r="O344" s="9"/>
      <c r="P344" s="9"/>
      <c r="Q344" s="9"/>
      <c r="S344" s="110">
        <f t="shared" si="220"/>
        <v>0</v>
      </c>
      <c r="T344" s="110">
        <f t="shared" si="2"/>
        <v>-4.3400890948394277E-2</v>
      </c>
      <c r="W344">
        <v>1</v>
      </c>
    </row>
    <row r="345" spans="1:24" ht="14.25" customHeight="1">
      <c r="A345" s="98">
        <f t="shared" si="3"/>
        <v>45634</v>
      </c>
      <c r="B345" s="40">
        <v>121590</v>
      </c>
      <c r="C345" s="40">
        <v>26751</v>
      </c>
      <c r="D345" s="78">
        <f t="shared" si="0"/>
        <v>148341</v>
      </c>
      <c r="F345" s="240"/>
      <c r="G345" s="107" t="s">
        <v>40</v>
      </c>
      <c r="H345" s="98">
        <f t="shared" si="132"/>
        <v>45634</v>
      </c>
      <c r="I345" s="97">
        <f t="shared" ref="I345:J345" si="460">I344+1</f>
        <v>45268</v>
      </c>
      <c r="J345" s="16">
        <f t="shared" si="460"/>
        <v>43807</v>
      </c>
      <c r="K345" s="112">
        <f>+'Lalin per Hari 2019'!D345</f>
        <v>144825</v>
      </c>
      <c r="L345" s="9">
        <f>+'Lalin per Hari 2023'!D345</f>
        <v>169289</v>
      </c>
      <c r="N345" s="9">
        <f t="shared" si="1"/>
        <v>148341</v>
      </c>
      <c r="O345" s="9"/>
      <c r="P345" s="9"/>
      <c r="Q345" s="9"/>
      <c r="S345" s="110">
        <f t="shared" si="220"/>
        <v>0</v>
      </c>
      <c r="T345" s="110">
        <f t="shared" si="2"/>
        <v>-0.1237410581904318</v>
      </c>
      <c r="W345">
        <v>1</v>
      </c>
    </row>
    <row r="346" spans="1:24" ht="14.25" customHeight="1">
      <c r="A346" s="97">
        <f t="shared" si="3"/>
        <v>45635</v>
      </c>
      <c r="B346" s="36">
        <v>116063</v>
      </c>
      <c r="C346" s="36">
        <v>47083</v>
      </c>
      <c r="D346" s="56">
        <f t="shared" si="0"/>
        <v>163146</v>
      </c>
      <c r="F346" s="240"/>
      <c r="G346" s="107" t="s">
        <v>28</v>
      </c>
      <c r="H346" s="97">
        <f t="shared" si="132"/>
        <v>45635</v>
      </c>
      <c r="I346" s="98">
        <f t="shared" ref="I346:J346" si="461">I345+1</f>
        <v>45269</v>
      </c>
      <c r="J346" s="12">
        <f t="shared" si="461"/>
        <v>43808</v>
      </c>
      <c r="K346" s="112">
        <f>+'Lalin per Hari 2019'!D346</f>
        <v>154831</v>
      </c>
      <c r="L346" s="9">
        <f>+'Lalin per Hari 2023'!D346</f>
        <v>166843</v>
      </c>
      <c r="N346" s="9">
        <f t="shared" si="1"/>
        <v>163146</v>
      </c>
      <c r="O346" s="9"/>
      <c r="P346" s="9"/>
      <c r="Q346" s="9"/>
      <c r="S346" s="110">
        <f t="shared" si="220"/>
        <v>0</v>
      </c>
      <c r="T346" s="110">
        <f t="shared" si="2"/>
        <v>-2.2158556247490191E-2</v>
      </c>
    </row>
    <row r="347" spans="1:24" ht="14.25" customHeight="1">
      <c r="A347" s="97">
        <f t="shared" si="3"/>
        <v>45636</v>
      </c>
      <c r="B347" s="36">
        <v>116350</v>
      </c>
      <c r="C347" s="36">
        <v>49803</v>
      </c>
      <c r="D347" s="56">
        <f t="shared" si="0"/>
        <v>166153</v>
      </c>
      <c r="F347" s="239">
        <f>SUM(D347:D353)</f>
        <v>1179066</v>
      </c>
      <c r="G347" s="83" t="s">
        <v>30</v>
      </c>
      <c r="H347" s="97">
        <f t="shared" si="132"/>
        <v>45636</v>
      </c>
      <c r="I347" s="98">
        <f t="shared" ref="I347:J347" si="462">I346+1</f>
        <v>45270</v>
      </c>
      <c r="J347" s="12">
        <f t="shared" si="462"/>
        <v>43809</v>
      </c>
      <c r="K347" s="112">
        <f>+'Lalin per Hari 2019'!D347</f>
        <v>156698</v>
      </c>
      <c r="L347" s="9">
        <f>+'Lalin per Hari 2023'!D347</f>
        <v>151541</v>
      </c>
      <c r="N347" s="9">
        <f t="shared" si="1"/>
        <v>166153</v>
      </c>
      <c r="O347" s="9"/>
      <c r="P347" s="9"/>
      <c r="Q347" s="9"/>
      <c r="S347" s="110">
        <f t="shared" si="220"/>
        <v>0</v>
      </c>
      <c r="T347" s="110">
        <f t="shared" si="2"/>
        <v>9.6422750278802427E-2</v>
      </c>
    </row>
    <row r="348" spans="1:24" ht="14.25" customHeight="1">
      <c r="A348" s="97">
        <f t="shared" si="3"/>
        <v>45637</v>
      </c>
      <c r="B348" s="36">
        <v>119286</v>
      </c>
      <c r="C348" s="36">
        <v>50163</v>
      </c>
      <c r="D348" s="56">
        <f t="shared" si="0"/>
        <v>169449</v>
      </c>
      <c r="F348" s="240"/>
      <c r="G348" s="107" t="s">
        <v>32</v>
      </c>
      <c r="H348" s="97">
        <f t="shared" si="132"/>
        <v>45637</v>
      </c>
      <c r="I348" s="97">
        <f t="shared" ref="I348:J348" si="463">I347+1</f>
        <v>45271</v>
      </c>
      <c r="J348" s="12">
        <f t="shared" si="463"/>
        <v>43810</v>
      </c>
      <c r="K348" s="112">
        <f>+'Lalin per Hari 2019'!D348</f>
        <v>161537</v>
      </c>
      <c r="L348" s="9">
        <f>+'Lalin per Hari 2023'!D348</f>
        <v>165731</v>
      </c>
      <c r="N348" s="9">
        <f t="shared" si="1"/>
        <v>169449</v>
      </c>
      <c r="O348" s="9"/>
      <c r="P348" s="9"/>
      <c r="Q348" s="9"/>
      <c r="S348" s="110">
        <f t="shared" si="220"/>
        <v>0</v>
      </c>
      <c r="T348" s="110">
        <f t="shared" si="2"/>
        <v>2.243394416252853E-2</v>
      </c>
    </row>
    <row r="349" spans="1:24" ht="14.25" customHeight="1">
      <c r="A349" s="97">
        <f t="shared" si="3"/>
        <v>45638</v>
      </c>
      <c r="B349" s="36">
        <v>120750</v>
      </c>
      <c r="C349" s="36">
        <v>50226</v>
      </c>
      <c r="D349" s="56">
        <f t="shared" si="0"/>
        <v>170976</v>
      </c>
      <c r="F349" s="240"/>
      <c r="G349" s="107" t="s">
        <v>34</v>
      </c>
      <c r="H349" s="97">
        <f t="shared" si="132"/>
        <v>45638</v>
      </c>
      <c r="I349" s="97">
        <f t="shared" ref="I349:J349" si="464">I348+1</f>
        <v>45272</v>
      </c>
      <c r="J349" s="12">
        <f t="shared" si="464"/>
        <v>43811</v>
      </c>
      <c r="K349" s="112">
        <f>+'Lalin per Hari 2019'!D349</f>
        <v>157975</v>
      </c>
      <c r="L349" s="9">
        <f>+'Lalin per Hari 2023'!D349</f>
        <v>166464</v>
      </c>
      <c r="N349" s="9">
        <f t="shared" si="1"/>
        <v>170976</v>
      </c>
      <c r="O349" s="9"/>
      <c r="P349" s="9"/>
      <c r="Q349" s="9"/>
      <c r="S349" s="110">
        <f t="shared" si="220"/>
        <v>0</v>
      </c>
      <c r="T349" s="110">
        <f t="shared" si="2"/>
        <v>2.7104959630911196E-2</v>
      </c>
    </row>
    <row r="350" spans="1:24" ht="14.25" customHeight="1">
      <c r="A350" s="97">
        <f t="shared" si="3"/>
        <v>45639</v>
      </c>
      <c r="B350" s="36">
        <v>124972</v>
      </c>
      <c r="C350" s="36">
        <v>48232</v>
      </c>
      <c r="D350" s="56">
        <f t="shared" si="0"/>
        <v>173204</v>
      </c>
      <c r="F350" s="240"/>
      <c r="G350" s="83" t="s">
        <v>36</v>
      </c>
      <c r="H350" s="97">
        <f t="shared" si="132"/>
        <v>45639</v>
      </c>
      <c r="I350" s="97">
        <f t="shared" ref="I350:J350" si="465">I349+1</f>
        <v>45273</v>
      </c>
      <c r="J350" s="12">
        <f t="shared" si="465"/>
        <v>43812</v>
      </c>
      <c r="K350" s="112">
        <f>+'Lalin per Hari 2019'!D350</f>
        <v>163902</v>
      </c>
      <c r="L350" s="9">
        <f>+'Lalin per Hari 2023'!D350</f>
        <v>169143</v>
      </c>
      <c r="N350" s="9">
        <f t="shared" si="1"/>
        <v>173204</v>
      </c>
      <c r="O350" s="9"/>
      <c r="P350" s="9"/>
      <c r="Q350" s="9"/>
      <c r="S350" s="110">
        <f t="shared" si="220"/>
        <v>0</v>
      </c>
      <c r="T350" s="110">
        <f t="shared" si="2"/>
        <v>2.4009270262440596E-2</v>
      </c>
    </row>
    <row r="351" spans="1:24" ht="14.25" customHeight="1">
      <c r="A351" s="98">
        <f t="shared" si="3"/>
        <v>45640</v>
      </c>
      <c r="B351" s="40">
        <v>130121</v>
      </c>
      <c r="C351" s="40">
        <v>38192</v>
      </c>
      <c r="D351" s="78">
        <f t="shared" si="0"/>
        <v>168313</v>
      </c>
      <c r="F351" s="240"/>
      <c r="G351" s="83" t="s">
        <v>38</v>
      </c>
      <c r="H351" s="98">
        <f t="shared" si="132"/>
        <v>45640</v>
      </c>
      <c r="I351" s="97">
        <f t="shared" ref="I351:J351" si="466">I350+1</f>
        <v>45274</v>
      </c>
      <c r="J351" s="16">
        <f t="shared" si="466"/>
        <v>43813</v>
      </c>
      <c r="K351" s="112">
        <f>+'Lalin per Hari 2019'!D351</f>
        <v>157938</v>
      </c>
      <c r="L351" s="9">
        <f>+'Lalin per Hari 2023'!D351</f>
        <v>171332</v>
      </c>
      <c r="N351" s="9">
        <f t="shared" si="1"/>
        <v>168313</v>
      </c>
      <c r="O351" s="9"/>
      <c r="P351" s="9"/>
      <c r="Q351" s="9"/>
      <c r="S351" s="110">
        <f t="shared" si="220"/>
        <v>0</v>
      </c>
      <c r="T351" s="110">
        <f t="shared" si="2"/>
        <v>-1.7620759694627952E-2</v>
      </c>
      <c r="W351">
        <v>1</v>
      </c>
    </row>
    <row r="352" spans="1:24" ht="14.25" customHeight="1">
      <c r="A352" s="98">
        <f t="shared" si="3"/>
        <v>45641</v>
      </c>
      <c r="B352" s="40">
        <v>129837</v>
      </c>
      <c r="C352" s="40">
        <v>28130</v>
      </c>
      <c r="D352" s="78">
        <f t="shared" si="0"/>
        <v>157967</v>
      </c>
      <c r="F352" s="240"/>
      <c r="G352" s="107" t="s">
        <v>40</v>
      </c>
      <c r="H352" s="98">
        <f t="shared" si="132"/>
        <v>45641</v>
      </c>
      <c r="I352" s="97">
        <f t="shared" ref="I352:J352" si="467">I351+1</f>
        <v>45275</v>
      </c>
      <c r="J352" s="16">
        <f t="shared" si="467"/>
        <v>43814</v>
      </c>
      <c r="K352" s="112">
        <f>+'Lalin per Hari 2019'!D352</f>
        <v>147945</v>
      </c>
      <c r="L352" s="9">
        <f>+'Lalin per Hari 2023'!D352</f>
        <v>177270</v>
      </c>
      <c r="N352" s="9">
        <f t="shared" si="1"/>
        <v>157967</v>
      </c>
      <c r="O352" s="9"/>
      <c r="P352" s="9"/>
      <c r="Q352" s="9"/>
      <c r="S352" s="110">
        <f t="shared" si="220"/>
        <v>0</v>
      </c>
      <c r="T352" s="110">
        <f t="shared" si="2"/>
        <v>-0.10889039318553617</v>
      </c>
      <c r="W352">
        <v>1</v>
      </c>
    </row>
    <row r="353" spans="1:24" ht="14.25" customHeight="1">
      <c r="A353" s="97">
        <f t="shared" si="3"/>
        <v>45642</v>
      </c>
      <c r="B353" s="36">
        <v>123938</v>
      </c>
      <c r="C353" s="36">
        <v>49066</v>
      </c>
      <c r="D353" s="56">
        <f t="shared" si="0"/>
        <v>173004</v>
      </c>
      <c r="F353" s="240"/>
      <c r="G353" s="107" t="s">
        <v>28</v>
      </c>
      <c r="H353" s="97">
        <f t="shared" si="132"/>
        <v>45642</v>
      </c>
      <c r="I353" s="98">
        <f t="shared" ref="I353:J353" si="468">I352+1</f>
        <v>45276</v>
      </c>
      <c r="J353" s="12">
        <f t="shared" si="468"/>
        <v>43815</v>
      </c>
      <c r="K353" s="112">
        <f>+'Lalin per Hari 2019'!D353</f>
        <v>158588</v>
      </c>
      <c r="L353" s="9">
        <f>+'Lalin per Hari 2023'!D353</f>
        <v>171312</v>
      </c>
      <c r="N353" s="9">
        <f t="shared" si="1"/>
        <v>173004</v>
      </c>
      <c r="O353" s="9"/>
      <c r="P353" s="9"/>
      <c r="Q353" s="9"/>
      <c r="S353" s="110">
        <f t="shared" si="220"/>
        <v>0</v>
      </c>
      <c r="T353" s="110">
        <f t="shared" si="2"/>
        <v>9.8767161669934822E-3</v>
      </c>
    </row>
    <row r="354" spans="1:24" ht="14.25" customHeight="1">
      <c r="A354" s="97">
        <f t="shared" si="3"/>
        <v>45643</v>
      </c>
      <c r="B354" s="36">
        <v>121974</v>
      </c>
      <c r="C354" s="36">
        <v>51510</v>
      </c>
      <c r="D354" s="56">
        <f t="shared" si="0"/>
        <v>173484</v>
      </c>
      <c r="F354" s="239">
        <f>SUM(D354:D360)</f>
        <v>1183974</v>
      </c>
      <c r="G354" s="83" t="s">
        <v>30</v>
      </c>
      <c r="H354" s="97">
        <f t="shared" si="132"/>
        <v>45643</v>
      </c>
      <c r="I354" s="98">
        <f t="shared" ref="I354:J354" si="469">I353+1</f>
        <v>45277</v>
      </c>
      <c r="J354" s="12">
        <f t="shared" si="469"/>
        <v>43816</v>
      </c>
      <c r="K354" s="112">
        <f>+'Lalin per Hari 2019'!D354</f>
        <v>158418</v>
      </c>
      <c r="L354" s="9">
        <f>+'Lalin per Hari 2023'!D354</f>
        <v>156459</v>
      </c>
      <c r="N354" s="9">
        <f t="shared" si="1"/>
        <v>173484</v>
      </c>
      <c r="O354" s="9"/>
      <c r="P354" s="9"/>
      <c r="Q354" s="9"/>
      <c r="S354" s="110">
        <f t="shared" si="220"/>
        <v>0</v>
      </c>
      <c r="T354" s="110">
        <f t="shared" si="2"/>
        <v>0.10881444979195831</v>
      </c>
    </row>
    <row r="355" spans="1:24" ht="14.25" customHeight="1">
      <c r="A355" s="97">
        <f t="shared" si="3"/>
        <v>45644</v>
      </c>
      <c r="B355" s="36">
        <v>122796</v>
      </c>
      <c r="C355" s="36">
        <v>53267</v>
      </c>
      <c r="D355" s="56">
        <f t="shared" si="0"/>
        <v>176063</v>
      </c>
      <c r="F355" s="240"/>
      <c r="G355" s="107" t="s">
        <v>32</v>
      </c>
      <c r="H355" s="97">
        <f t="shared" si="132"/>
        <v>45644</v>
      </c>
      <c r="I355" s="97">
        <f t="shared" ref="I355:J355" si="470">I354+1</f>
        <v>45278</v>
      </c>
      <c r="J355" s="12">
        <f t="shared" si="470"/>
        <v>43817</v>
      </c>
      <c r="K355" s="112">
        <f>+'Lalin per Hari 2019'!D355</f>
        <v>165730</v>
      </c>
      <c r="L355" s="9">
        <f>+'Lalin per Hari 2023'!D355</f>
        <v>172746</v>
      </c>
      <c r="N355" s="9">
        <f t="shared" si="1"/>
        <v>176063</v>
      </c>
      <c r="O355" s="9"/>
      <c r="P355" s="9"/>
      <c r="Q355" s="9"/>
      <c r="S355" s="110">
        <f t="shared" si="220"/>
        <v>0</v>
      </c>
      <c r="T355" s="110">
        <f t="shared" si="2"/>
        <v>1.9201602352586944E-2</v>
      </c>
    </row>
    <row r="356" spans="1:24" ht="14.25" customHeight="1">
      <c r="A356" s="97">
        <f t="shared" si="3"/>
        <v>45645</v>
      </c>
      <c r="B356" s="36">
        <v>129277</v>
      </c>
      <c r="C356" s="36">
        <v>51753</v>
      </c>
      <c r="D356" s="56">
        <f t="shared" si="0"/>
        <v>181030</v>
      </c>
      <c r="F356" s="240"/>
      <c r="G356" s="107" t="s">
        <v>34</v>
      </c>
      <c r="H356" s="97">
        <f t="shared" si="132"/>
        <v>45645</v>
      </c>
      <c r="I356" s="97">
        <f t="shared" ref="I356:J356" si="471">I355+1</f>
        <v>45279</v>
      </c>
      <c r="J356" s="12">
        <f t="shared" si="471"/>
        <v>43818</v>
      </c>
      <c r="K356" s="112">
        <f>+'Lalin per Hari 2019'!D356</f>
        <v>168720</v>
      </c>
      <c r="L356" s="9">
        <f>+'Lalin per Hari 2023'!D356</f>
        <v>174324</v>
      </c>
      <c r="N356" s="9">
        <f t="shared" si="1"/>
        <v>181030</v>
      </c>
      <c r="O356" s="9"/>
      <c r="P356" s="9"/>
      <c r="Q356" s="9"/>
      <c r="S356" s="110">
        <f t="shared" si="220"/>
        <v>0</v>
      </c>
      <c r="T356" s="110">
        <f t="shared" si="2"/>
        <v>3.8468598701268952E-2</v>
      </c>
    </row>
    <row r="357" spans="1:24" ht="14.25" customHeight="1">
      <c r="A357" s="97">
        <f t="shared" si="3"/>
        <v>45646</v>
      </c>
      <c r="B357" s="36">
        <v>131144</v>
      </c>
      <c r="C357" s="36">
        <v>52497</v>
      </c>
      <c r="D357" s="56">
        <f t="shared" si="0"/>
        <v>183641</v>
      </c>
      <c r="F357" s="240"/>
      <c r="G357" s="83" t="s">
        <v>36</v>
      </c>
      <c r="H357" s="97">
        <f t="shared" si="132"/>
        <v>45646</v>
      </c>
      <c r="I357" s="97">
        <f t="shared" ref="I357:J357" si="472">I356+1</f>
        <v>45280</v>
      </c>
      <c r="J357" s="12">
        <f t="shared" si="472"/>
        <v>43819</v>
      </c>
      <c r="K357" s="112">
        <f>+'Lalin per Hari 2019'!D357</f>
        <v>168178</v>
      </c>
      <c r="L357" s="9">
        <f>+'Lalin per Hari 2023'!D357</f>
        <v>179218</v>
      </c>
      <c r="N357" s="9">
        <f t="shared" si="1"/>
        <v>183641</v>
      </c>
      <c r="O357" s="9"/>
      <c r="P357" s="9"/>
      <c r="Q357" s="9"/>
      <c r="S357" s="110">
        <f t="shared" si="220"/>
        <v>0</v>
      </c>
      <c r="T357" s="110">
        <f t="shared" si="2"/>
        <v>2.4679440681181664E-2</v>
      </c>
    </row>
    <row r="358" spans="1:24" ht="14.25" customHeight="1">
      <c r="A358" s="98">
        <f t="shared" si="3"/>
        <v>45647</v>
      </c>
      <c r="B358" s="40">
        <v>129679</v>
      </c>
      <c r="C358" s="40">
        <v>29881</v>
      </c>
      <c r="D358" s="78">
        <f t="shared" si="0"/>
        <v>159560</v>
      </c>
      <c r="F358" s="240"/>
      <c r="G358" s="83" t="s">
        <v>38</v>
      </c>
      <c r="H358" s="98">
        <f t="shared" si="132"/>
        <v>45647</v>
      </c>
      <c r="I358" s="97">
        <f t="shared" ref="I358:J358" si="473">I357+1</f>
        <v>45281</v>
      </c>
      <c r="J358" s="16">
        <f t="shared" si="473"/>
        <v>43820</v>
      </c>
      <c r="K358" s="112">
        <f>+'Lalin per Hari 2019'!D358</f>
        <v>159152</v>
      </c>
      <c r="L358" s="9">
        <f>+'Lalin per Hari 2023'!D358</f>
        <v>181802</v>
      </c>
      <c r="N358" s="9">
        <f t="shared" si="1"/>
        <v>159560</v>
      </c>
      <c r="O358" s="9"/>
      <c r="P358" s="9"/>
      <c r="Q358" s="9"/>
      <c r="S358" s="110">
        <f t="shared" si="220"/>
        <v>0</v>
      </c>
      <c r="T358" s="110">
        <f t="shared" si="2"/>
        <v>-0.12234188842807014</v>
      </c>
      <c r="W358">
        <v>1</v>
      </c>
    </row>
    <row r="359" spans="1:24" ht="14.25" customHeight="1">
      <c r="A359" s="98">
        <f t="shared" si="3"/>
        <v>45648</v>
      </c>
      <c r="B359" s="40">
        <v>128411</v>
      </c>
      <c r="C359" s="40">
        <v>18912</v>
      </c>
      <c r="D359" s="78">
        <f t="shared" si="0"/>
        <v>147323</v>
      </c>
      <c r="F359" s="240"/>
      <c r="G359" s="107" t="s">
        <v>40</v>
      </c>
      <c r="H359" s="98">
        <f t="shared" si="132"/>
        <v>45648</v>
      </c>
      <c r="I359" s="97">
        <f t="shared" ref="I359:J359" si="474">I358+1</f>
        <v>45282</v>
      </c>
      <c r="J359" s="16">
        <f t="shared" si="474"/>
        <v>43821</v>
      </c>
      <c r="K359" s="112">
        <f>+'Lalin per Hari 2019'!D359</f>
        <v>152190</v>
      </c>
      <c r="L359" s="9">
        <f>+'Lalin per Hari 2023'!D359</f>
        <v>186237</v>
      </c>
      <c r="N359" s="9">
        <f t="shared" si="1"/>
        <v>147323</v>
      </c>
      <c r="O359" s="9"/>
      <c r="P359" s="9"/>
      <c r="Q359" s="9"/>
      <c r="S359" s="110">
        <f t="shared" si="220"/>
        <v>0</v>
      </c>
      <c r="T359" s="110">
        <f t="shared" si="2"/>
        <v>-0.20894881253456621</v>
      </c>
      <c r="W359">
        <v>1</v>
      </c>
    </row>
    <row r="360" spans="1:24" ht="14.25" customHeight="1">
      <c r="A360" s="97">
        <f t="shared" si="3"/>
        <v>45649</v>
      </c>
      <c r="B360" s="36">
        <v>121972</v>
      </c>
      <c r="C360" s="36">
        <v>40901</v>
      </c>
      <c r="D360" s="56">
        <f t="shared" si="0"/>
        <v>162873</v>
      </c>
      <c r="F360" s="240"/>
      <c r="G360" s="107" t="s">
        <v>28</v>
      </c>
      <c r="H360" s="97">
        <f t="shared" si="132"/>
        <v>45649</v>
      </c>
      <c r="I360" s="98">
        <f t="shared" ref="I360:J360" si="475">I359+1</f>
        <v>45283</v>
      </c>
      <c r="J360" s="12">
        <f t="shared" si="475"/>
        <v>43822</v>
      </c>
      <c r="K360" s="112">
        <f>+'Lalin per Hari 2019'!D360</f>
        <v>171903</v>
      </c>
      <c r="L360" s="9">
        <f>+'Lalin per Hari 2023'!D360</f>
        <v>177104</v>
      </c>
      <c r="N360" s="9">
        <f t="shared" si="1"/>
        <v>162873</v>
      </c>
      <c r="O360" s="9"/>
      <c r="P360" s="9"/>
      <c r="Q360" s="9"/>
      <c r="S360" s="110">
        <f t="shared" si="220"/>
        <v>0</v>
      </c>
      <c r="T360" s="110">
        <f t="shared" si="2"/>
        <v>-8.0353916342939757E-2</v>
      </c>
    </row>
    <row r="361" spans="1:24" ht="14.25" customHeight="1">
      <c r="A361" s="97">
        <f t="shared" si="3"/>
        <v>45650</v>
      </c>
      <c r="B361" s="36">
        <v>121231</v>
      </c>
      <c r="C361" s="36">
        <v>45600</v>
      </c>
      <c r="D361" s="56">
        <f t="shared" si="0"/>
        <v>166831</v>
      </c>
      <c r="F361" s="239">
        <f>SUM(D361:D367)</f>
        <v>1056713</v>
      </c>
      <c r="G361" s="83" t="s">
        <v>30</v>
      </c>
      <c r="H361" s="97">
        <f t="shared" si="132"/>
        <v>45650</v>
      </c>
      <c r="I361" s="98">
        <f t="shared" ref="I361:J361" si="476">I360+1</f>
        <v>45284</v>
      </c>
      <c r="J361" s="26">
        <f t="shared" si="476"/>
        <v>43823</v>
      </c>
      <c r="K361" s="112">
        <f>+'Lalin per Hari 2019'!D361</f>
        <v>151296</v>
      </c>
      <c r="L361" s="9">
        <f>+'Lalin per Hari 2023'!D361</f>
        <v>146679</v>
      </c>
      <c r="N361" s="9">
        <f t="shared" si="1"/>
        <v>166831</v>
      </c>
      <c r="O361" s="9"/>
      <c r="P361" s="9"/>
      <c r="Q361" s="9"/>
      <c r="S361" s="110">
        <f t="shared" si="220"/>
        <v>0</v>
      </c>
      <c r="T361" s="110">
        <f t="shared" si="2"/>
        <v>0.13738844688060325</v>
      </c>
    </row>
    <row r="362" spans="1:24" ht="14.25" customHeight="1">
      <c r="A362" s="98">
        <f t="shared" si="3"/>
        <v>45651</v>
      </c>
      <c r="B362" s="40">
        <v>104397</v>
      </c>
      <c r="C362" s="40">
        <v>31573</v>
      </c>
      <c r="D362" s="78">
        <f t="shared" si="0"/>
        <v>135970</v>
      </c>
      <c r="E362" t="s">
        <v>17</v>
      </c>
      <c r="F362" s="240"/>
      <c r="G362" s="107" t="s">
        <v>32</v>
      </c>
      <c r="H362" s="98">
        <f t="shared" si="132"/>
        <v>45651</v>
      </c>
      <c r="I362" s="98">
        <f t="shared" ref="I362:J362" si="477">I361+1</f>
        <v>45285</v>
      </c>
      <c r="J362" s="26">
        <f t="shared" si="477"/>
        <v>43824</v>
      </c>
      <c r="K362" s="112">
        <f>+'Lalin per Hari 2019'!D362</f>
        <v>131381</v>
      </c>
      <c r="L362" s="9">
        <f>+'Lalin per Hari 2023'!D362</f>
        <v>142631</v>
      </c>
      <c r="N362" s="9">
        <f t="shared" si="1"/>
        <v>135970</v>
      </c>
      <c r="O362" s="9"/>
      <c r="P362" s="9"/>
      <c r="Q362" s="9"/>
      <c r="S362" s="110">
        <f t="shared" si="220"/>
        <v>0</v>
      </c>
      <c r="T362" s="110">
        <f t="shared" si="2"/>
        <v>-4.6700927568340656E-2</v>
      </c>
      <c r="W362">
        <v>1</v>
      </c>
    </row>
    <row r="363" spans="1:24" ht="14.25" customHeight="1">
      <c r="A363" s="97">
        <f t="shared" si="3"/>
        <v>45652</v>
      </c>
      <c r="B363" s="36">
        <v>114402</v>
      </c>
      <c r="C363" s="36">
        <v>50363</v>
      </c>
      <c r="D363" s="56">
        <f t="shared" si="0"/>
        <v>164765</v>
      </c>
      <c r="F363" s="240"/>
      <c r="G363" s="107" t="s">
        <v>34</v>
      </c>
      <c r="H363" s="97">
        <f t="shared" si="132"/>
        <v>45652</v>
      </c>
      <c r="I363" s="101">
        <f t="shared" ref="I363:J363" si="478">I362+1</f>
        <v>45286</v>
      </c>
      <c r="J363" s="12">
        <f t="shared" si="478"/>
        <v>43825</v>
      </c>
      <c r="K363" s="112">
        <f>+'Lalin per Hari 2019'!D363</f>
        <v>158177</v>
      </c>
      <c r="L363" s="9">
        <f>+'Lalin per Hari 2023'!D363</f>
        <v>165937</v>
      </c>
      <c r="N363" s="9">
        <f t="shared" si="1"/>
        <v>164765</v>
      </c>
      <c r="O363" s="9"/>
      <c r="P363" s="9"/>
      <c r="Q363" s="9"/>
      <c r="S363" s="110">
        <f t="shared" si="220"/>
        <v>0</v>
      </c>
      <c r="T363" s="110">
        <f t="shared" si="2"/>
        <v>-7.0629214701964926E-3</v>
      </c>
    </row>
    <row r="364" spans="1:24" ht="14.25" customHeight="1">
      <c r="A364" s="97">
        <f t="shared" si="3"/>
        <v>45653</v>
      </c>
      <c r="B364" s="36">
        <v>124542</v>
      </c>
      <c r="C364" s="36">
        <v>27620</v>
      </c>
      <c r="D364" s="56">
        <f t="shared" si="0"/>
        <v>152162</v>
      </c>
      <c r="F364" s="240"/>
      <c r="G364" s="83" t="s">
        <v>36</v>
      </c>
      <c r="H364" s="97">
        <f t="shared" si="132"/>
        <v>45653</v>
      </c>
      <c r="I364" s="97">
        <f t="shared" ref="I364:J364" si="479">I363+1</f>
        <v>45287</v>
      </c>
      <c r="J364" s="12">
        <f t="shared" si="479"/>
        <v>43826</v>
      </c>
      <c r="K364" s="112">
        <f>+'Lalin per Hari 2019'!D364</f>
        <v>161624</v>
      </c>
      <c r="L364" s="9">
        <f>+'Lalin per Hari 2023'!D364</f>
        <v>168242</v>
      </c>
      <c r="N364" s="9">
        <f t="shared" si="1"/>
        <v>152162</v>
      </c>
      <c r="O364" s="9"/>
      <c r="P364" s="9"/>
      <c r="Q364" s="9"/>
      <c r="S364" s="110">
        <f t="shared" si="220"/>
        <v>0</v>
      </c>
      <c r="T364" s="110">
        <f t="shared" si="2"/>
        <v>-9.5576609883382235E-2</v>
      </c>
    </row>
    <row r="365" spans="1:24" ht="14.25" customHeight="1">
      <c r="A365" s="98">
        <f t="shared" si="3"/>
        <v>45654</v>
      </c>
      <c r="B365" s="40">
        <v>110190</v>
      </c>
      <c r="C365" s="40">
        <v>19674</v>
      </c>
      <c r="D365" s="78">
        <f t="shared" si="0"/>
        <v>129864</v>
      </c>
      <c r="F365" s="240"/>
      <c r="G365" s="83" t="s">
        <v>38</v>
      </c>
      <c r="H365" s="98">
        <f t="shared" si="132"/>
        <v>45654</v>
      </c>
      <c r="I365" s="97">
        <f t="shared" ref="I365:J365" si="480">I364+1</f>
        <v>45288</v>
      </c>
      <c r="J365" s="16">
        <f t="shared" si="480"/>
        <v>43827</v>
      </c>
      <c r="K365" s="112">
        <f>+'Lalin per Hari 2019'!D365</f>
        <v>156278</v>
      </c>
      <c r="L365" s="9">
        <f>+'Lalin per Hari 2023'!D365</f>
        <v>167485</v>
      </c>
      <c r="N365" s="9">
        <f t="shared" si="1"/>
        <v>129864</v>
      </c>
      <c r="O365" s="9"/>
      <c r="P365" s="9"/>
      <c r="Q365" s="9"/>
      <c r="S365" s="110">
        <f t="shared" si="220"/>
        <v>0</v>
      </c>
      <c r="T365" s="110">
        <f t="shared" si="2"/>
        <v>-0.22462310057617096</v>
      </c>
      <c r="W365">
        <v>1</v>
      </c>
    </row>
    <row r="366" spans="1:24" ht="14.25" customHeight="1">
      <c r="A366" s="98">
        <f t="shared" si="3"/>
        <v>45655</v>
      </c>
      <c r="B366" s="40">
        <v>121588</v>
      </c>
      <c r="C366" s="40">
        <v>22095</v>
      </c>
      <c r="D366" s="78">
        <f t="shared" si="0"/>
        <v>143683</v>
      </c>
      <c r="F366" s="240"/>
      <c r="G366" s="107" t="s">
        <v>40</v>
      </c>
      <c r="H366" s="98">
        <f t="shared" si="132"/>
        <v>45655</v>
      </c>
      <c r="I366" s="97">
        <f t="shared" ref="I366:J366" si="481">I365+1</f>
        <v>45289</v>
      </c>
      <c r="J366" s="16">
        <f t="shared" si="481"/>
        <v>43828</v>
      </c>
      <c r="K366" s="112">
        <f>+'Lalin per Hari 2019'!D366</f>
        <v>142165</v>
      </c>
      <c r="L366" s="9">
        <f>+'Lalin per Hari 2023'!D366</f>
        <v>160152</v>
      </c>
      <c r="N366" s="9">
        <f t="shared" si="1"/>
        <v>143683</v>
      </c>
      <c r="O366" s="9"/>
      <c r="P366" s="9"/>
      <c r="Q366" s="9"/>
      <c r="S366" s="110">
        <f t="shared" si="220"/>
        <v>0</v>
      </c>
      <c r="T366" s="110">
        <f t="shared" si="2"/>
        <v>-0.10283355811978623</v>
      </c>
      <c r="W366">
        <v>1</v>
      </c>
    </row>
    <row r="367" spans="1:24" ht="14.25" customHeight="1">
      <c r="A367" s="97">
        <f t="shared" si="3"/>
        <v>45656</v>
      </c>
      <c r="B367" s="36">
        <v>124835</v>
      </c>
      <c r="C367" s="36">
        <v>38603</v>
      </c>
      <c r="D367" s="56">
        <f t="shared" si="0"/>
        <v>163438</v>
      </c>
      <c r="F367" s="240"/>
      <c r="G367" s="107" t="s">
        <v>28</v>
      </c>
      <c r="H367" s="97">
        <f t="shared" si="132"/>
        <v>45656</v>
      </c>
      <c r="I367" s="98">
        <f t="shared" ref="I367:J367" si="482">I366+1</f>
        <v>45290</v>
      </c>
      <c r="J367" s="12">
        <f t="shared" si="482"/>
        <v>43829</v>
      </c>
      <c r="K367" s="112">
        <f>+'Lalin per Hari 2019'!D367</f>
        <v>144739</v>
      </c>
      <c r="L367" s="9">
        <f>+'Lalin per Hari 2023'!D367</f>
        <v>156376</v>
      </c>
      <c r="N367" s="9">
        <f t="shared" si="1"/>
        <v>163438</v>
      </c>
      <c r="O367" s="9"/>
      <c r="P367" s="9"/>
      <c r="Q367" s="9"/>
      <c r="S367" s="110">
        <f t="shared" si="220"/>
        <v>0</v>
      </c>
      <c r="T367" s="110">
        <f t="shared" si="2"/>
        <v>4.5160382667416954E-2</v>
      </c>
      <c r="X367">
        <f>+SUM(W338:W366)</f>
        <v>10</v>
      </c>
    </row>
    <row r="368" spans="1:24" ht="14.25" customHeight="1">
      <c r="A368" s="97">
        <f t="shared" si="3"/>
        <v>45657</v>
      </c>
      <c r="B368" s="36">
        <v>120603</v>
      </c>
      <c r="C368" s="36">
        <v>22365</v>
      </c>
      <c r="D368" s="56">
        <f t="shared" si="0"/>
        <v>142968</v>
      </c>
      <c r="E368" s="9">
        <f>SUM(D338:D368)</f>
        <v>5009560</v>
      </c>
      <c r="G368" s="83" t="s">
        <v>30</v>
      </c>
      <c r="H368" s="97">
        <f t="shared" si="132"/>
        <v>45657</v>
      </c>
      <c r="I368" s="98">
        <f t="shared" ref="I368:J368" si="483">I367+1</f>
        <v>45291</v>
      </c>
      <c r="J368" s="20">
        <f t="shared" si="483"/>
        <v>43830</v>
      </c>
      <c r="K368" s="13">
        <f>+'Lalin per Hari 2019'!D368</f>
        <v>124137</v>
      </c>
      <c r="L368" s="9">
        <f>+'Lalin per Hari 2023'!D368</f>
        <v>118842</v>
      </c>
      <c r="N368" s="9">
        <f t="shared" si="1"/>
        <v>142968</v>
      </c>
      <c r="O368" s="9"/>
      <c r="P368" s="9"/>
      <c r="Q368" s="9"/>
      <c r="S368" s="110">
        <f t="shared" si="220"/>
        <v>0</v>
      </c>
      <c r="T368" s="110">
        <f t="shared" si="2"/>
        <v>0.2030090372090676</v>
      </c>
    </row>
    <row r="369" spans="4:7" ht="14.25" customHeight="1">
      <c r="D369" s="9">
        <f t="shared" ref="D369:E369" si="484">SUM(D3:D368)</f>
        <v>58962628.399999999</v>
      </c>
      <c r="E369" s="88">
        <f t="shared" si="484"/>
        <v>58962628.400000006</v>
      </c>
      <c r="G369" s="107"/>
    </row>
    <row r="370" spans="4:7" ht="14.25" customHeight="1">
      <c r="D370" t="s">
        <v>5</v>
      </c>
      <c r="E370" s="74"/>
      <c r="G370" s="107"/>
    </row>
    <row r="371" spans="4:7" ht="14.25" customHeight="1">
      <c r="G371" s="83"/>
    </row>
    <row r="372" spans="4:7" ht="14.25" customHeight="1">
      <c r="D372" s="9"/>
      <c r="E372" s="9"/>
      <c r="G372" s="83"/>
    </row>
    <row r="373" spans="4:7" ht="14.25" customHeight="1">
      <c r="G373" s="107"/>
    </row>
  </sheetData>
  <mergeCells count="53">
    <mergeCell ref="F74:F80"/>
    <mergeCell ref="F32:F38"/>
    <mergeCell ref="F39:F45"/>
    <mergeCell ref="F46:F52"/>
    <mergeCell ref="F53:F59"/>
    <mergeCell ref="F81:F87"/>
    <mergeCell ref="F88:F94"/>
    <mergeCell ref="F95:F101"/>
    <mergeCell ref="F102:F108"/>
    <mergeCell ref="F109:F115"/>
    <mergeCell ref="F235:F241"/>
    <mergeCell ref="F130:F136"/>
    <mergeCell ref="F137:F143"/>
    <mergeCell ref="F144:F150"/>
    <mergeCell ref="F151:F157"/>
    <mergeCell ref="F165:F171"/>
    <mergeCell ref="F158:F164"/>
    <mergeCell ref="B1:D1"/>
    <mergeCell ref="F4:F10"/>
    <mergeCell ref="F11:F17"/>
    <mergeCell ref="F18:F24"/>
    <mergeCell ref="F25:F31"/>
    <mergeCell ref="F326:F332"/>
    <mergeCell ref="F249:F255"/>
    <mergeCell ref="F207:F213"/>
    <mergeCell ref="F214:F220"/>
    <mergeCell ref="F60:F66"/>
    <mergeCell ref="F67:F73"/>
    <mergeCell ref="F116:F122"/>
    <mergeCell ref="F123:F129"/>
    <mergeCell ref="F221:F227"/>
    <mergeCell ref="F228:F234"/>
    <mergeCell ref="F242:F248"/>
    <mergeCell ref="F172:F178"/>
    <mergeCell ref="F179:F185"/>
    <mergeCell ref="F186:F192"/>
    <mergeCell ref="F193:F199"/>
    <mergeCell ref="F200:F206"/>
    <mergeCell ref="F333:F339"/>
    <mergeCell ref="F340:F346"/>
    <mergeCell ref="F347:F353"/>
    <mergeCell ref="F354:F360"/>
    <mergeCell ref="F361:F367"/>
    <mergeCell ref="F291:F297"/>
    <mergeCell ref="F298:F304"/>
    <mergeCell ref="F305:F311"/>
    <mergeCell ref="F312:F318"/>
    <mergeCell ref="F319:F325"/>
    <mergeCell ref="F256:F262"/>
    <mergeCell ref="F263:F269"/>
    <mergeCell ref="F270:F276"/>
    <mergeCell ref="F277:F283"/>
    <mergeCell ref="F284:F290"/>
  </mergeCells>
  <conditionalFormatting sqref="A215:A368 B3:D368">
    <cfRule type="containsText" dxfId="10" priority="1" operator="containsText" text="&quot;libur&quot;">
      <formula>NOT(ISERROR(SEARCH(("""libur"""),(A215))))</formula>
    </cfRule>
  </conditionalFormatting>
  <conditionalFormatting sqref="S3:S368">
    <cfRule type="cellIs" dxfId="9" priority="2" operator="lessThan">
      <formula>0</formula>
    </cfRule>
  </conditionalFormatting>
  <conditionalFormatting sqref="S3:S368">
    <cfRule type="cellIs" dxfId="8" priority="3" operator="greaterThan">
      <formula>0</formula>
    </cfRule>
  </conditionalFormatting>
  <conditionalFormatting sqref="R3:R104">
    <cfRule type="cellIs" dxfId="7" priority="4" operator="lessThan">
      <formula>0</formula>
    </cfRule>
  </conditionalFormatting>
  <conditionalFormatting sqref="R3:R104">
    <cfRule type="cellIs" dxfId="6" priority="5" operator="greaterThan">
      <formula>0</formula>
    </cfRule>
  </conditionalFormatting>
  <conditionalFormatting sqref="T3:T368">
    <cfRule type="cellIs" dxfId="5" priority="6" operator="lessThan">
      <formula>0</formula>
    </cfRule>
  </conditionalFormatting>
  <conditionalFormatting sqref="T3:T368">
    <cfRule type="cellIs" dxfId="4" priority="7" operator="greaterThan">
      <formula>0</formula>
    </cfRule>
  </conditionalFormatting>
  <conditionalFormatting sqref="I369:K373">
    <cfRule type="containsText" dxfId="3" priority="8" operator="containsText" text="&quot;libur&quot;">
      <formula>NOT(ISERROR(SEARCH(("""libur"""),(I369))))</formula>
    </cfRule>
  </conditionalFormatting>
  <conditionalFormatting sqref="I216:I368">
    <cfRule type="containsText" dxfId="2" priority="9" operator="containsText" text="&quot;libur&quot;">
      <formula>NOT(ISERROR(SEARCH(("""libur"""),(I216))))</formula>
    </cfRule>
  </conditionalFormatting>
  <conditionalFormatting sqref="H215:H368">
    <cfRule type="containsText" dxfId="1" priority="10" operator="containsText" text="&quot;libur&quot;">
      <formula>NOT(ISERROR(SEARCH(("""libur"""),(H215))))</formula>
    </cfRule>
  </conditionalFormatting>
  <conditionalFormatting sqref="J216:J368">
    <cfRule type="containsText" dxfId="0" priority="11" operator="containsText" text="&quot;libur&quot;">
      <formula>NOT(ISERROR(SEARCH(("""libur"""),(J216))))</formula>
    </cfRule>
  </conditionalFormatting>
  <pageMargins left="0.7" right="0.7" top="0.75" bottom="0.75" header="0" footer="0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O1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0625" defaultRowHeight="15" customHeight="1"/>
  <cols>
    <col min="1" max="1" width="10.40625" customWidth="1"/>
    <col min="2" max="25" width="12.26953125" customWidth="1"/>
    <col min="26" max="26" width="17.1328125" customWidth="1"/>
    <col min="27" max="30" width="12.26953125" customWidth="1"/>
    <col min="31" max="31" width="17.1328125" customWidth="1"/>
    <col min="32" max="35" width="12.26953125" customWidth="1"/>
    <col min="36" max="36" width="17.1328125" customWidth="1"/>
    <col min="37" max="40" width="12.26953125" customWidth="1"/>
    <col min="41" max="41" width="17.1328125" customWidth="1"/>
    <col min="42" max="45" width="12.26953125" customWidth="1"/>
    <col min="46" max="46" width="17.1328125" customWidth="1"/>
    <col min="47" max="47" width="12.26953125" customWidth="1"/>
    <col min="48" max="59" width="11" customWidth="1"/>
    <col min="60" max="60" width="12.40625" customWidth="1"/>
    <col min="61" max="61" width="12.54296875" customWidth="1"/>
    <col min="62" max="62" width="9.1328125" customWidth="1"/>
    <col min="63" max="63" width="13.54296875" customWidth="1"/>
    <col min="64" max="64" width="12.54296875" customWidth="1"/>
    <col min="65" max="65" width="12.86328125" customWidth="1"/>
    <col min="66" max="67" width="9.1328125" customWidth="1"/>
  </cols>
  <sheetData>
    <row r="1" spans="1:67" ht="14.25" customHeight="1">
      <c r="A1" s="129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</row>
    <row r="2" spans="1:67" ht="14.25" customHeight="1">
      <c r="A2" s="257" t="s">
        <v>24</v>
      </c>
      <c r="B2" s="241">
        <v>2019</v>
      </c>
      <c r="C2" s="242"/>
      <c r="D2" s="242"/>
      <c r="E2" s="243"/>
      <c r="F2" s="241">
        <v>2020</v>
      </c>
      <c r="G2" s="242"/>
      <c r="H2" s="242"/>
      <c r="I2" s="243"/>
      <c r="J2" s="241">
        <v>2021</v>
      </c>
      <c r="K2" s="242"/>
      <c r="L2" s="242"/>
      <c r="M2" s="243"/>
      <c r="N2" s="241">
        <v>2022</v>
      </c>
      <c r="O2" s="242"/>
      <c r="P2" s="242"/>
      <c r="Q2" s="243"/>
      <c r="R2" s="241">
        <v>2023</v>
      </c>
      <c r="S2" s="242"/>
      <c r="T2" s="242"/>
      <c r="U2" s="243"/>
      <c r="V2" s="241">
        <v>2024</v>
      </c>
      <c r="W2" s="242"/>
      <c r="X2" s="242"/>
      <c r="Y2" s="242"/>
      <c r="Z2" s="246"/>
      <c r="AA2" s="241">
        <v>2025</v>
      </c>
      <c r="AB2" s="242"/>
      <c r="AC2" s="242"/>
      <c r="AD2" s="242"/>
      <c r="AE2" s="243"/>
      <c r="AF2" s="241">
        <v>2026</v>
      </c>
      <c r="AG2" s="242"/>
      <c r="AH2" s="242"/>
      <c r="AI2" s="242"/>
      <c r="AJ2" s="243"/>
      <c r="AK2" s="241">
        <v>2027</v>
      </c>
      <c r="AL2" s="242"/>
      <c r="AM2" s="242"/>
      <c r="AN2" s="242"/>
      <c r="AO2" s="243"/>
      <c r="AP2" s="241">
        <v>2028</v>
      </c>
      <c r="AQ2" s="242"/>
      <c r="AR2" s="242"/>
      <c r="AS2" s="242"/>
      <c r="AT2" s="243"/>
      <c r="AU2" s="131"/>
      <c r="AV2" s="254"/>
      <c r="AW2" s="255"/>
      <c r="AX2" s="255"/>
      <c r="AY2" s="255"/>
      <c r="AZ2" s="255"/>
      <c r="BA2" s="255"/>
      <c r="BB2" s="255"/>
      <c r="BC2" s="255"/>
      <c r="BD2" s="255"/>
      <c r="BE2" s="255"/>
      <c r="BF2" s="255"/>
      <c r="BG2" s="256"/>
      <c r="BH2" s="254" t="s">
        <v>91</v>
      </c>
      <c r="BI2" s="255"/>
      <c r="BJ2" s="255"/>
      <c r="BK2" s="256"/>
      <c r="BL2" s="130"/>
      <c r="BM2" s="130"/>
      <c r="BN2" s="130"/>
      <c r="BO2" s="130"/>
    </row>
    <row r="3" spans="1:67" ht="14.25" customHeight="1">
      <c r="A3" s="258"/>
      <c r="B3" s="244" t="s">
        <v>92</v>
      </c>
      <c r="C3" s="245"/>
      <c r="D3" s="247" t="s">
        <v>93</v>
      </c>
      <c r="E3" s="249" t="s">
        <v>4</v>
      </c>
      <c r="F3" s="244" t="s">
        <v>92</v>
      </c>
      <c r="G3" s="245"/>
      <c r="H3" s="247" t="s">
        <v>93</v>
      </c>
      <c r="I3" s="249" t="s">
        <v>4</v>
      </c>
      <c r="J3" s="244" t="s">
        <v>92</v>
      </c>
      <c r="K3" s="245"/>
      <c r="L3" s="247" t="s">
        <v>93</v>
      </c>
      <c r="M3" s="249" t="s">
        <v>4</v>
      </c>
      <c r="N3" s="244" t="s">
        <v>92</v>
      </c>
      <c r="O3" s="245"/>
      <c r="P3" s="247" t="s">
        <v>93</v>
      </c>
      <c r="Q3" s="249" t="s">
        <v>4</v>
      </c>
      <c r="R3" s="244" t="s">
        <v>92</v>
      </c>
      <c r="S3" s="245"/>
      <c r="T3" s="247" t="s">
        <v>93</v>
      </c>
      <c r="U3" s="249" t="s">
        <v>4</v>
      </c>
      <c r="V3" s="244" t="s">
        <v>92</v>
      </c>
      <c r="W3" s="245"/>
      <c r="X3" s="247" t="s">
        <v>93</v>
      </c>
      <c r="Y3" s="251" t="s">
        <v>4</v>
      </c>
      <c r="Z3" s="247" t="s">
        <v>94</v>
      </c>
      <c r="AA3" s="244" t="s">
        <v>92</v>
      </c>
      <c r="AB3" s="245"/>
      <c r="AC3" s="247" t="s">
        <v>93</v>
      </c>
      <c r="AD3" s="251" t="s">
        <v>4</v>
      </c>
      <c r="AE3" s="249" t="s">
        <v>94</v>
      </c>
      <c r="AF3" s="244" t="s">
        <v>92</v>
      </c>
      <c r="AG3" s="245"/>
      <c r="AH3" s="247" t="s">
        <v>93</v>
      </c>
      <c r="AI3" s="251" t="s">
        <v>4</v>
      </c>
      <c r="AJ3" s="249" t="s">
        <v>94</v>
      </c>
      <c r="AK3" s="244" t="s">
        <v>92</v>
      </c>
      <c r="AL3" s="245"/>
      <c r="AM3" s="247" t="s">
        <v>93</v>
      </c>
      <c r="AN3" s="251" t="s">
        <v>4</v>
      </c>
      <c r="AO3" s="249" t="s">
        <v>94</v>
      </c>
      <c r="AP3" s="244" t="s">
        <v>92</v>
      </c>
      <c r="AQ3" s="245"/>
      <c r="AR3" s="251" t="s">
        <v>93</v>
      </c>
      <c r="AS3" s="251" t="s">
        <v>4</v>
      </c>
      <c r="AT3" s="249" t="s">
        <v>94</v>
      </c>
      <c r="AU3" s="132"/>
      <c r="AV3" s="253">
        <v>2019</v>
      </c>
      <c r="AW3" s="243"/>
      <c r="AX3" s="253">
        <v>2020</v>
      </c>
      <c r="AY3" s="243"/>
      <c r="AZ3" s="253">
        <v>2021</v>
      </c>
      <c r="BA3" s="243"/>
      <c r="BB3" s="253">
        <v>2022</v>
      </c>
      <c r="BC3" s="243"/>
      <c r="BD3" s="253">
        <v>2023</v>
      </c>
      <c r="BE3" s="243"/>
      <c r="BF3" s="253">
        <v>2024</v>
      </c>
      <c r="BG3" s="243"/>
      <c r="BH3" s="253">
        <v>2025</v>
      </c>
      <c r="BI3" s="243"/>
      <c r="BJ3" s="253">
        <v>2026</v>
      </c>
      <c r="BK3" s="243"/>
      <c r="BL3" s="253">
        <v>2027</v>
      </c>
      <c r="BM3" s="243"/>
      <c r="BN3" s="253">
        <v>2028</v>
      </c>
      <c r="BO3" s="243"/>
    </row>
    <row r="4" spans="1:67" ht="14.25" customHeight="1">
      <c r="A4" s="259"/>
      <c r="B4" s="133" t="s">
        <v>2</v>
      </c>
      <c r="C4" s="134" t="s">
        <v>3</v>
      </c>
      <c r="D4" s="248"/>
      <c r="E4" s="250"/>
      <c r="F4" s="133" t="s">
        <v>2</v>
      </c>
      <c r="G4" s="134" t="s">
        <v>3</v>
      </c>
      <c r="H4" s="248"/>
      <c r="I4" s="250"/>
      <c r="J4" s="133" t="s">
        <v>2</v>
      </c>
      <c r="K4" s="134" t="s">
        <v>3</v>
      </c>
      <c r="L4" s="248"/>
      <c r="M4" s="250"/>
      <c r="N4" s="133" t="s">
        <v>2</v>
      </c>
      <c r="O4" s="134" t="s">
        <v>3</v>
      </c>
      <c r="P4" s="248"/>
      <c r="Q4" s="250"/>
      <c r="R4" s="133" t="s">
        <v>2</v>
      </c>
      <c r="S4" s="134" t="s">
        <v>3</v>
      </c>
      <c r="T4" s="248"/>
      <c r="U4" s="250"/>
      <c r="V4" s="133" t="s">
        <v>2</v>
      </c>
      <c r="W4" s="134" t="s">
        <v>3</v>
      </c>
      <c r="X4" s="248"/>
      <c r="Y4" s="252"/>
      <c r="Z4" s="248"/>
      <c r="AA4" s="133" t="s">
        <v>2</v>
      </c>
      <c r="AB4" s="134" t="s">
        <v>3</v>
      </c>
      <c r="AC4" s="248"/>
      <c r="AD4" s="252"/>
      <c r="AE4" s="250"/>
      <c r="AF4" s="133" t="s">
        <v>2</v>
      </c>
      <c r="AG4" s="134" t="s">
        <v>3</v>
      </c>
      <c r="AH4" s="248"/>
      <c r="AI4" s="252"/>
      <c r="AJ4" s="250"/>
      <c r="AK4" s="133" t="s">
        <v>2</v>
      </c>
      <c r="AL4" s="134" t="s">
        <v>3</v>
      </c>
      <c r="AM4" s="248"/>
      <c r="AN4" s="252"/>
      <c r="AO4" s="250"/>
      <c r="AP4" s="133" t="s">
        <v>2</v>
      </c>
      <c r="AQ4" s="134" t="s">
        <v>3</v>
      </c>
      <c r="AR4" s="252"/>
      <c r="AS4" s="252"/>
      <c r="AT4" s="250"/>
      <c r="AU4" s="132"/>
      <c r="AV4" s="134" t="s">
        <v>92</v>
      </c>
      <c r="AW4" s="135" t="s">
        <v>93</v>
      </c>
      <c r="AX4" s="134" t="s">
        <v>92</v>
      </c>
      <c r="AY4" s="135" t="s">
        <v>93</v>
      </c>
      <c r="AZ4" s="134" t="s">
        <v>92</v>
      </c>
      <c r="BA4" s="135" t="s">
        <v>93</v>
      </c>
      <c r="BB4" s="134" t="s">
        <v>92</v>
      </c>
      <c r="BC4" s="135" t="s">
        <v>93</v>
      </c>
      <c r="BD4" s="134" t="s">
        <v>92</v>
      </c>
      <c r="BE4" s="135" t="s">
        <v>93</v>
      </c>
      <c r="BF4" s="134" t="s">
        <v>92</v>
      </c>
      <c r="BG4" s="135" t="s">
        <v>93</v>
      </c>
      <c r="BH4" s="134" t="s">
        <v>92</v>
      </c>
      <c r="BI4" s="135" t="s">
        <v>93</v>
      </c>
      <c r="BJ4" s="134" t="s">
        <v>92</v>
      </c>
      <c r="BK4" s="135" t="s">
        <v>93</v>
      </c>
      <c r="BL4" s="134" t="s">
        <v>92</v>
      </c>
      <c r="BM4" s="135" t="s">
        <v>93</v>
      </c>
      <c r="BN4" s="134" t="s">
        <v>92</v>
      </c>
      <c r="BO4" s="135" t="s">
        <v>93</v>
      </c>
    </row>
    <row r="5" spans="1:67" ht="14.25" customHeight="1">
      <c r="A5" s="136" t="s">
        <v>95</v>
      </c>
      <c r="B5" s="137">
        <f>SUM('Lalin per Hari 2019'!B4:B6,'Lalin per Hari 2019'!B9:B13,'Lalin per Hari 2019'!B16:B20,'Lalin per Hari 2019'!B23:B27,'Lalin per Hari 2019'!B30:B33)</f>
        <v>2370859</v>
      </c>
      <c r="C5" s="137">
        <f>SUM('Lalin per Hari 2019'!C4:C6,'Lalin per Hari 2019'!C9:C13,'Lalin per Hari 2019'!C16:C20,'Lalin per Hari 2019'!C23:C27,'Lalin per Hari 2019'!C30:C33)</f>
        <v>917482</v>
      </c>
      <c r="D5" s="138">
        <f>SUM('Lalin per Hari 2019'!D3,'Lalin per Hari 2019'!D7:D8,'Lalin per Hari 2019'!D14:D15,'Lalin per Hari 2019'!D21:D22,'Lalin per Hari 2019'!D28:D29)</f>
        <v>1206582</v>
      </c>
      <c r="E5" s="139">
        <f t="shared" ref="E5:E16" si="0">SUM(B5:D5)</f>
        <v>4494923</v>
      </c>
      <c r="F5" s="140">
        <f>SUM('Lalin per Hari 2020'!B4:B5,'Lalin per Hari 2020'!B8:B12,'Lalin per Hari 2020'!B15:B19,'Lalin per Hari 2020'!B22:B26,'Lalin per Hari 2020'!B29:B33)</f>
        <v>2475527</v>
      </c>
      <c r="G5" s="140">
        <f>SUM('Lalin per Hari 2020'!C4:C5,'Lalin per Hari 2020'!C8:C12,'Lalin per Hari 2020'!C15:C19,'Lalin per Hari 2020'!C22:C26,'Lalin per Hari 2020'!C29:C33)</f>
        <v>858553</v>
      </c>
      <c r="H5" s="141">
        <f>SUM('Lalin per Hari 2020'!D3,'Lalin per Hari 2020'!D6:D7,'Lalin per Hari 2020'!D13:D14,'Lalin per Hari 2020'!D20:D21,'Lalin per Hari 2020'!D27:D28)</f>
        <v>1196346</v>
      </c>
      <c r="I5" s="142">
        <f t="shared" ref="I5:I16" si="1">SUM(F5:H5)</f>
        <v>4530426</v>
      </c>
      <c r="J5" s="140">
        <f>SUM('Lalin per Hari 2021'!B6:B10,'Lalin per Hari 2021'!B13:B17,'Lalin per Hari 2021'!B20:B24,'Lalin per Hari 2021'!B27:B31)</f>
        <v>2077258</v>
      </c>
      <c r="K5" s="140">
        <f>SUM('Lalin per Hari 2021'!C6:C10,'Lalin per Hari 2021'!C13:C17,'Lalin per Hari 2021'!C20:C24,'Lalin per Hari 2021'!C27:C31)</f>
        <v>837787</v>
      </c>
      <c r="L5" s="141">
        <f>SUM('Lalin per Hari 2021'!D3:D5,'Lalin per Hari 2021'!D11:D12,'Lalin per Hari 2021'!D18:D19,'Lalin per Hari 2021'!D25:D26,'Lalin per Hari 2021'!D32:D33)</f>
        <v>1349744</v>
      </c>
      <c r="M5" s="143">
        <f t="shared" ref="M5:M17" si="2">SUM(J5:L5)</f>
        <v>4264789</v>
      </c>
      <c r="N5" s="140">
        <f>SUM('Lalin per Hari 2022'!B5:B9,'Lalin per Hari 2022'!B12:B16,'Lalin per Hari 2022'!B19:B23,'Lalin per Hari 2022'!B26:B30,'Lalin per Hari 2022'!B33)</f>
        <v>2452288</v>
      </c>
      <c r="O5" s="140">
        <f>SUM('Lalin per Hari 2022'!C5:C9,'Lalin per Hari 2022'!C12:C16,'Lalin per Hari 2022'!C19:C23,'Lalin per Hari 2022'!C26:C30,'Lalin per Hari 2022'!C33)</f>
        <v>931875</v>
      </c>
      <c r="P5" s="141">
        <f>SUM('Lalin per Hari 2022'!D3:D4,'Lalin per Hari 2022'!D10:D11,'Lalin per Hari 2022'!D17:D18,'Lalin per Hari 2022'!D24:D25,'Lalin per Hari 2022'!D31:D32)</f>
        <v>1468441</v>
      </c>
      <c r="Q5" s="143">
        <f t="shared" ref="Q5:Q17" si="3">SUM(N5:P5)</f>
        <v>4852604</v>
      </c>
      <c r="R5" s="140">
        <f>SUM('Lalin per Hari 2023'!B4:B8,'Lalin per Hari 2023'!B11:B15,'Lalin per Hari 2023'!B18:B22,'Lalin per Hari 2023'!B26:B29,'Lalin per Hari 2023'!B32:B33)</f>
        <v>2397911</v>
      </c>
      <c r="S5" s="140">
        <f>SUM('Lalin per Hari 2023'!C4:C8,'Lalin per Hari 2023'!C11:C15,'Lalin per Hari 2023'!C18:C22,'Lalin per Hari 2023'!C26:C29,'Lalin per Hari 2023'!C32:C33)</f>
        <v>980657</v>
      </c>
      <c r="T5" s="141">
        <f>SUM('Lalin per Hari 2023'!D3,'Lalin per Hari 2023'!D9:D10,'Lalin per Hari 2023'!D16:D17,'Lalin per Hari 2023'!D23:D25,'Lalin per Hari 2023'!D30:D31)</f>
        <v>1453623</v>
      </c>
      <c r="U5" s="143">
        <f t="shared" ref="U5:U17" si="4">SUM(R5:T5)</f>
        <v>4832191</v>
      </c>
      <c r="V5" s="140">
        <f>SUM('Lalin per Hari 2024 pro'!$B$4:$B$7,'Lalin per Hari 2024 pro'!$B$10:$B$14,'Lalin per Hari 2024 pro'!$B$17:$B$21,'Lalin per Hari 2024 pro'!$B$24:$B$28,'Lalin per Hari 2024 pro'!$B$31:$B$33)</f>
        <v>2535548</v>
      </c>
      <c r="W5" s="140">
        <f>SUM('Lalin per Hari 2024 pro'!$C$4:$C$7,'Lalin per Hari 2024 pro'!$C$10:$C$14,'Lalin per Hari 2024 pro'!$C$17:$C$21,'Lalin per Hari 2024 pro'!$C$24:$C$28,'Lalin per Hari 2024 pro'!$C$31:$C$33)</f>
        <v>1012796</v>
      </c>
      <c r="X5" s="141">
        <f>SUM('Lalin per Hari 2024 pro'!$D$3,'Lalin per Hari 2024 pro'!$D$8:$D$9,'Lalin per Hari 2024 pro'!$D$15:$D$16,'Lalin per Hari 2024 pro'!$D$22:$D$23,'Lalin per Hari 2024 pro'!$D$29:$D$30)</f>
        <v>1325424</v>
      </c>
      <c r="Y5" s="141">
        <f t="shared" ref="Y5:Y16" si="5">SUM(V5:X5)</f>
        <v>4873768</v>
      </c>
      <c r="Z5" s="144">
        <f>[1]Resume!H5</f>
        <v>0</v>
      </c>
      <c r="AA5" s="140">
        <f>AA24*BH5</f>
        <v>2324876.6270854622</v>
      </c>
      <c r="AB5" s="141">
        <f t="shared" ref="AB5:AC5" si="6">AB24*BH5</f>
        <v>928645.70041886321</v>
      </c>
      <c r="AC5" s="141">
        <f t="shared" si="6"/>
        <v>1633901.1032458502</v>
      </c>
      <c r="AD5" s="141">
        <f t="shared" ref="AD5:AD17" si="7">SUM(AA5:AC5)</f>
        <v>4887423.4307501763</v>
      </c>
      <c r="AE5" s="143">
        <f>'[2]2025'!$B$99</f>
        <v>0</v>
      </c>
      <c r="AF5" s="140">
        <f t="shared" ref="AF5:AF16" si="8">AF24*BJ5</f>
        <v>2331390.5177310305</v>
      </c>
      <c r="AG5" s="141">
        <f t="shared" ref="AG5:AH5" si="9">AG24*BJ5</f>
        <v>931247.60043821554</v>
      </c>
      <c r="AH5" s="141">
        <f t="shared" si="9"/>
        <v>1638479.0034183678</v>
      </c>
      <c r="AI5" s="141">
        <f t="shared" ref="AI5:AI17" si="10">SUM(AF5:AH5)</f>
        <v>4901117.1215876136</v>
      </c>
      <c r="AJ5" s="143">
        <f>'[2]2026'!$B$99</f>
        <v>0</v>
      </c>
      <c r="AK5" s="140">
        <f t="shared" ref="AK5:AK16" si="11">AK24*BL5</f>
        <v>2221026.5261822171</v>
      </c>
      <c r="AL5" s="141">
        <f t="shared" ref="AL5:AM5" si="12">AL24*BL5</f>
        <v>887163.95099254453</v>
      </c>
      <c r="AM5" s="141">
        <f t="shared" si="12"/>
        <v>1792439.7055119555</v>
      </c>
      <c r="AN5" s="141">
        <f t="shared" ref="AN5:AN17" si="13">SUM(AK5:AM5)</f>
        <v>4900630.1826867172</v>
      </c>
      <c r="AO5" s="143">
        <f>'[2]2027'!$B$99</f>
        <v>0</v>
      </c>
      <c r="AP5" s="140">
        <f t="shared" ref="AP5:AP16" si="14">AP24*BN5</f>
        <v>2337690.3803623621</v>
      </c>
      <c r="AQ5" s="141">
        <f t="shared" ref="AQ5:AR5" si="15">AQ24*BN5</f>
        <v>933764.00938553666</v>
      </c>
      <c r="AR5" s="141">
        <f t="shared" si="15"/>
        <v>1642906.4867453149</v>
      </c>
      <c r="AS5" s="141">
        <f t="shared" ref="AS5:AS17" si="16">SUM(AP5:AR5)</f>
        <v>4914360.8764932137</v>
      </c>
      <c r="AT5" s="143">
        <f>'[2]2028'!$B$99</f>
        <v>0</v>
      </c>
      <c r="AU5" s="145"/>
      <c r="AV5" s="146">
        <f>31-AW5</f>
        <v>22</v>
      </c>
      <c r="AW5" s="147">
        <v>9</v>
      </c>
      <c r="AX5" s="146">
        <f>31-AY5</f>
        <v>22</v>
      </c>
      <c r="AY5" s="147">
        <f>'Hari Libur'!H5</f>
        <v>9</v>
      </c>
      <c r="AZ5" s="146">
        <f>31-BA5</f>
        <v>20</v>
      </c>
      <c r="BA5" s="147">
        <v>11</v>
      </c>
      <c r="BB5" s="146">
        <f>31-BC5</f>
        <v>21</v>
      </c>
      <c r="BC5" s="147">
        <v>10</v>
      </c>
      <c r="BD5" s="146">
        <f>31-BE5</f>
        <v>21</v>
      </c>
      <c r="BE5" s="147">
        <v>10</v>
      </c>
      <c r="BF5" s="146">
        <f>31-BG5</f>
        <v>22</v>
      </c>
      <c r="BG5" s="147">
        <v>9</v>
      </c>
      <c r="BH5" s="146">
        <f>31-BI5</f>
        <v>20</v>
      </c>
      <c r="BI5" s="147">
        <v>11</v>
      </c>
      <c r="BJ5" s="146">
        <f>31-BK5</f>
        <v>20</v>
      </c>
      <c r="BK5" s="147">
        <v>11</v>
      </c>
      <c r="BL5" s="146">
        <f>31-BM5</f>
        <v>19</v>
      </c>
      <c r="BM5" s="147">
        <v>12</v>
      </c>
      <c r="BN5" s="146">
        <f>31-BO5</f>
        <v>20</v>
      </c>
      <c r="BO5" s="147">
        <v>11</v>
      </c>
    </row>
    <row r="6" spans="1:67" ht="14.25" customHeight="1">
      <c r="A6" s="136" t="s">
        <v>96</v>
      </c>
      <c r="B6" s="137">
        <f>SUM('Lalin per Hari 2019'!B34,'Lalin per Hari 2019'!B37,'Lalin per Hari 2019'!B39:B41,'Lalin per Hari 2019'!B44:B48,'Lalin per Hari 2019'!B51:B55,'Lalin per Hari 2019'!B58:B61)</f>
        <v>2050470</v>
      </c>
      <c r="C6" s="137">
        <f>SUM('Lalin per Hari 2019'!C34,'Lalin per Hari 2019'!C37,'Lalin per Hari 2019'!C39:C41,'Lalin per Hari 2019'!C44:C48,'Lalin per Hari 2019'!C51:C55,'Lalin per Hari 2019'!C58:C61)</f>
        <v>784508</v>
      </c>
      <c r="D6" s="138">
        <f>SUM('Lalin per Hari 2019'!D35:D36,'Lalin per Hari 2019'!D38,'Lalin per Hari 2019'!D42:D43,'Lalin per Hari 2019'!D49:D50,'Lalin per Hari 2019'!D56:D57)</f>
        <v>1205463</v>
      </c>
      <c r="E6" s="139">
        <f t="shared" si="0"/>
        <v>4040441</v>
      </c>
      <c r="F6" s="140">
        <f>SUM('Lalin per Hari 2020'!B36:B40,'Lalin per Hari 2020'!B43:B47,'Lalin per Hari 2020'!B50:B54,'Lalin per Hari 2020'!B57,'Lalin per Hari 2020'!B59:B61)</f>
        <v>2165264</v>
      </c>
      <c r="G6" s="140">
        <f>SUM('Lalin per Hari 2020'!C36:C40,'Lalin per Hari 2020'!C43:C47,'Lalin per Hari 2020'!C50:C54,'Lalin per Hari 2020'!C57,'Lalin per Hari 2020'!C59:C61)</f>
        <v>738504</v>
      </c>
      <c r="H6" s="141">
        <f>SUM('Lalin per Hari 2020'!D34:D35,'Lalin per Hari 2020'!D41:D42,'Lalin per Hari 2020'!D48:D49,'Lalin per Hari 2020'!D55:D56,'Lalin per Hari 2020'!D58,'Lalin per Hari 2020'!D62)</f>
        <v>1415963</v>
      </c>
      <c r="I6" s="142">
        <f t="shared" si="1"/>
        <v>4319731</v>
      </c>
      <c r="J6" s="140">
        <f>SUM('Lalin per Hari 2021'!B34:B38,'Lalin per Hari 2021'!B41:B44,'Lalin per Hari 2021'!B48:B52,'Lalin per Hari 2021'!B55:B59)</f>
        <v>2001319</v>
      </c>
      <c r="K6" s="140">
        <f>SUM('Lalin per Hari 2021'!C34:C38,'Lalin per Hari 2021'!C41:C44,'Lalin per Hari 2021'!C48:C52,'Lalin per Hari 2021'!C55:C59)</f>
        <v>788270</v>
      </c>
      <c r="L6" s="141">
        <f>SUM('Lalin per Hari 2021'!D39:D40,'Lalin per Hari 2021'!D45:D47,'Lalin per Hari 2021'!D53:D54,'Lalin per Hari 2021'!D60:D61)</f>
        <v>1133591</v>
      </c>
      <c r="M6" s="143">
        <f t="shared" si="2"/>
        <v>3923180</v>
      </c>
      <c r="N6" s="140">
        <f>SUM('Lalin per Hari 2022'!B35:B37,'Lalin per Hari 2022'!B40:B44,'Lalin per Hari 2022'!B47:B51,'Lalin per Hari 2022'!B54:B58)</f>
        <v>1923915</v>
      </c>
      <c r="O6" s="140">
        <f>SUM('Lalin per Hari 2022'!C35:C37,'Lalin per Hari 2022'!C40:C44,'Lalin per Hari 2022'!C47:C51,'Lalin per Hari 2022'!C54:C58)</f>
        <v>831891</v>
      </c>
      <c r="P6" s="141">
        <f>SUM('Lalin per Hari 2022'!D34,'Lalin per Hari 2022'!D38:D39,'Lalin per Hari 2022'!D45:D46,'Lalin per Hari 2022'!D52:D53,'Lalin per Hari 2022'!D59:D61)</f>
        <v>1359702</v>
      </c>
      <c r="Q6" s="143">
        <f t="shared" si="3"/>
        <v>4115508</v>
      </c>
      <c r="R6" s="140">
        <f>SUM('Lalin per Hari 2023'!B34:B36,'Lalin per Hari 2023'!B39:B43,'Lalin per Hari 2023'!B46:B50,'Lalin per Hari 2023'!B53:B57,'Lalin per Hari 2023'!B60:B61)</f>
        <v>2293893</v>
      </c>
      <c r="S6" s="140">
        <f>SUM('Lalin per Hari 2023'!C34:C36,'Lalin per Hari 2023'!C39:C43,'Lalin per Hari 2023'!C46:C50,'Lalin per Hari 2023'!C53:C57,'Lalin per Hari 2023'!C60:C61)</f>
        <v>942857</v>
      </c>
      <c r="T6" s="141">
        <f>SUM('Lalin per Hari 2023'!D37:D38,'Lalin per Hari 2023'!D44:D45,'Lalin per Hari 2023'!D51:D52,'Lalin per Hari 2023'!D58:D59)</f>
        <v>1165286</v>
      </c>
      <c r="U6" s="143">
        <f t="shared" si="4"/>
        <v>4402036</v>
      </c>
      <c r="V6" s="140">
        <f>SUM('Lalin per Hari 2024 pro'!$B$34:$B$35,'Lalin per Hari 2024 pro'!$B$38:$B$40,'Lalin per Hari 2024 pro'!$B$42,'Lalin per Hari 2024 pro'!$B$45:$B$46,'Lalin per Hari 2024 pro'!$B$48:$B$49,'Lalin per Hari 2024 pro'!$B$52:$B$56,'Lalin per Hari 2024 pro'!$B$59:$B$62)</f>
        <v>2209595</v>
      </c>
      <c r="W6" s="140">
        <f>SUM('Lalin per Hari 2024 pro'!$C$34:$C$35,'Lalin per Hari 2024 pro'!$C$38:$C$40,'Lalin per Hari 2024 pro'!$C$42,'Lalin per Hari 2024 pro'!$C$45:$C$46,'Lalin per Hari 2024 pro'!$C$48:$C$49,'Lalin per Hari 2024 pro'!$C$52:$C$56,'Lalin per Hari 2024 pro'!$C$59:$C$62)</f>
        <v>875043</v>
      </c>
      <c r="X6" s="141">
        <f>SUM('Lalin per Hari 2024 pro'!$D$36:$D$37,'Lalin per Hari 2024 pro'!$D$41,'Lalin per Hari 2024 pro'!$D$43:$D$44,'Lalin per Hari 2024 pro'!$D$47,'Lalin per Hari 2024 pro'!$D$50:$D$51,'Lalin per Hari 2024 pro'!$D$57:$D$58)</f>
        <v>1413879</v>
      </c>
      <c r="Y6" s="141">
        <f t="shared" si="5"/>
        <v>4498517</v>
      </c>
      <c r="Z6" s="144">
        <f>[1]Resume!H6</f>
        <v>0</v>
      </c>
      <c r="AA6" s="140">
        <f t="shared" ref="AA6:AA16" si="17">AA25*BJ6</f>
        <v>1972526.2629172856</v>
      </c>
      <c r="AB6" s="141">
        <f t="shared" ref="AB6:AC6" si="18">AB25*BJ6</f>
        <v>781159.12584972812</v>
      </c>
      <c r="AC6" s="141">
        <f t="shared" si="18"/>
        <v>1569425.0350132224</v>
      </c>
      <c r="AD6" s="141">
        <f t="shared" si="7"/>
        <v>4323110.4237802364</v>
      </c>
      <c r="AE6" s="143">
        <f>'[2]2025'!$C$99</f>
        <v>0</v>
      </c>
      <c r="AF6" s="140">
        <f t="shared" si="8"/>
        <v>1963313.819417296</v>
      </c>
      <c r="AG6" s="141">
        <f t="shared" ref="AG6:AH6" si="19">AG25*BJ6</f>
        <v>777510.81735990918</v>
      </c>
      <c r="AH6" s="141">
        <f t="shared" si="19"/>
        <v>1562095.2266682903</v>
      </c>
      <c r="AI6" s="141">
        <f t="shared" si="10"/>
        <v>4302919.8634454962</v>
      </c>
      <c r="AJ6" s="143">
        <f>'[2]2026'!$C$99</f>
        <v>0</v>
      </c>
      <c r="AK6" s="140">
        <f t="shared" si="11"/>
        <v>2056994.1068545927</v>
      </c>
      <c r="AL6" s="141">
        <f t="shared" ref="AL6:AM6" si="20">AL25*BL6</f>
        <v>814610.05036867084</v>
      </c>
      <c r="AM6" s="141">
        <f t="shared" si="20"/>
        <v>1382044.134488781</v>
      </c>
      <c r="AN6" s="141">
        <f t="shared" si="13"/>
        <v>4253648.2917120447</v>
      </c>
      <c r="AO6" s="143">
        <f>'[2]2027'!$C$99</f>
        <v>0</v>
      </c>
      <c r="AP6" s="140">
        <f t="shared" si="14"/>
        <v>1728424.0200620273</v>
      </c>
      <c r="AQ6" s="141">
        <f t="shared" ref="AQ6:AR6" si="21">AQ25*BN6</f>
        <v>684489.8453278254</v>
      </c>
      <c r="AR6" s="141">
        <f t="shared" si="21"/>
        <v>2049328.081268827</v>
      </c>
      <c r="AS6" s="141">
        <f t="shared" si="16"/>
        <v>4462241.9466586802</v>
      </c>
      <c r="AT6" s="143">
        <f>'[2]2028'!$C$99</f>
        <v>0</v>
      </c>
      <c r="AU6" s="145"/>
      <c r="AV6" s="146">
        <f>28-AW6</f>
        <v>19</v>
      </c>
      <c r="AW6" s="147">
        <v>9</v>
      </c>
      <c r="AX6" s="148">
        <f>29-AY6</f>
        <v>20</v>
      </c>
      <c r="AY6" s="149">
        <f>'Hari Libur'!H6</f>
        <v>9</v>
      </c>
      <c r="AZ6" s="148">
        <f>28-BA6</f>
        <v>19</v>
      </c>
      <c r="BA6" s="149">
        <v>9</v>
      </c>
      <c r="BB6" s="148">
        <f>28-BC6</f>
        <v>19</v>
      </c>
      <c r="BC6" s="149">
        <v>9</v>
      </c>
      <c r="BD6" s="148">
        <f>28-BE6</f>
        <v>20</v>
      </c>
      <c r="BE6" s="149">
        <v>8</v>
      </c>
      <c r="BF6" s="148">
        <f>29-BG6</f>
        <v>21</v>
      </c>
      <c r="BG6" s="149">
        <v>8</v>
      </c>
      <c r="BH6" s="148">
        <f>28-BI6</f>
        <v>20</v>
      </c>
      <c r="BI6" s="149">
        <v>8</v>
      </c>
      <c r="BJ6" s="148">
        <f>28-BK6</f>
        <v>19</v>
      </c>
      <c r="BK6" s="149">
        <v>9</v>
      </c>
      <c r="BL6" s="148">
        <f>28-BM6</f>
        <v>20</v>
      </c>
      <c r="BM6" s="149">
        <v>8</v>
      </c>
      <c r="BN6" s="148">
        <f>29-BO6</f>
        <v>17</v>
      </c>
      <c r="BO6" s="149">
        <v>12</v>
      </c>
    </row>
    <row r="7" spans="1:67" ht="14.25" customHeight="1">
      <c r="A7" s="136" t="s">
        <v>97</v>
      </c>
      <c r="B7" s="137">
        <f>SUM('Lalin per Hari 2019'!B63,'Lalin per Hari 2019'!B66:B68,'Lalin per Hari 2019'!B70,'Lalin per Hari 2019'!B73:B77,'Lalin per Hari 2019'!B80:B84,'Lalin per Hari 2019'!B87:B92)</f>
        <v>2303820</v>
      </c>
      <c r="C7" s="137">
        <f>SUM('Lalin per Hari 2019'!C63,'Lalin per Hari 2019'!C66:C68,'Lalin per Hari 2019'!C70,'Lalin per Hari 2019'!C73:C77,'Lalin per Hari 2019'!C80:C84,'Lalin per Hari 2019'!C87:C92)</f>
        <v>866498</v>
      </c>
      <c r="D7" s="138">
        <f>SUM('Lalin per Hari 2019'!D93,'Lalin per Hari 2019'!D85:D86,'Lalin per Hari 2019'!D78:D79,'Lalin per Hari 2019'!D71:D72,'Lalin per Hari 2019'!D69,'Lalin per Hari 2019'!D64:D65)</f>
        <v>1351699</v>
      </c>
      <c r="E7" s="139">
        <f t="shared" si="0"/>
        <v>4522017</v>
      </c>
      <c r="F7" s="140">
        <f>SUM('Lalin per Hari 2020'!B64:B68,'Lalin per Hari 2020'!B71:B75,'Lalin per Hari 2020'!B78:B82,'Lalin per Hari 2020'!B85:B86,'Lalin per Hari 2020'!B88:B89,'Lalin per Hari 2020'!B92:B93)</f>
        <v>2114428</v>
      </c>
      <c r="G7" s="140">
        <f>SUM('Lalin per Hari 2020'!C64:C68,'Lalin per Hari 2020'!C71:C75,'Lalin per Hari 2020'!C78:C82,'Lalin per Hari 2020'!C85:C86,'Lalin per Hari 2020'!C88:C89,'Lalin per Hari 2020'!C92:C93)</f>
        <v>825590</v>
      </c>
      <c r="H7" s="141">
        <f>SUM('Lalin per Hari 2020'!D63,'Lalin per Hari 2020'!D69:D70,'Lalin per Hari 2020'!D76:D77,'Lalin per Hari 2020'!D83:D84,'Lalin per Hari 2020'!D87,'Lalin per Hari 2020'!D90:D91)</f>
        <v>1144081</v>
      </c>
      <c r="I7" s="142">
        <f t="shared" si="1"/>
        <v>4084099</v>
      </c>
      <c r="J7" s="140">
        <f>SUM('Lalin per Hari 2021'!B62:B66,'Lalin per Hari 2021'!B69:B71,'Lalin per Hari 2021'!B73,'Lalin per Hari 2021'!B76:B80,'Lalin per Hari 2021'!B83:B87,'Lalin per Hari 2021'!B90:B92)</f>
        <v>2384888</v>
      </c>
      <c r="K7" s="140">
        <f>SUM('Lalin per Hari 2021'!C62:C66,'Lalin per Hari 2021'!C69:C71,'Lalin per Hari 2021'!C73,'Lalin per Hari 2021'!C76:C80,'Lalin per Hari 2021'!C83:C87,'Lalin per Hari 2021'!C90:C92)</f>
        <v>956290</v>
      </c>
      <c r="L7" s="141">
        <f>SUM('Lalin per Hari 2021'!D67:D68,'Lalin per Hari 2021'!D72,'Lalin per Hari 2021'!D74:D75,'Lalin per Hari 2021'!D81:D82,'Lalin per Hari 2021'!D88:D89)</f>
        <v>1233802</v>
      </c>
      <c r="M7" s="143">
        <f t="shared" si="2"/>
        <v>4574980</v>
      </c>
      <c r="N7" s="140">
        <f>SUM('Lalin per Hari 2022'!B63:B64,'Lalin per Hari 2022'!B66,'Lalin per Hari 2022'!B69:B73,'Lalin per Hari 2022'!B76:B80,'Lalin per Hari 2022'!B83:B87,'Lalin per Hari 2022'!B90:B93)</f>
        <v>2649774</v>
      </c>
      <c r="O7" s="140">
        <f>SUM('Lalin per Hari 2022'!C63:C64,'Lalin per Hari 2022'!C66,'Lalin per Hari 2022'!C69:C73,'Lalin per Hari 2022'!C76:C80,'Lalin per Hari 2022'!C83:C87,'Lalin per Hari 2022'!C90:C93)</f>
        <v>1064040</v>
      </c>
      <c r="P7" s="141">
        <f>SUM('Lalin per Hari 2022'!D65,'Lalin per Hari 2022'!D67:D68,'Lalin per Hari 2022'!D74:D75,'Lalin per Hari 2022'!D81:D82,'Lalin per Hari 2022'!D88:D89)</f>
        <v>1417305</v>
      </c>
      <c r="Q7" s="143">
        <f t="shared" si="3"/>
        <v>5131119</v>
      </c>
      <c r="R7" s="140">
        <f>SUM('Lalin per Hari 2023'!B63:B65,'Lalin per Hari 2023'!B68:B72,'Lalin per Hari 2023'!B75:B79,'Lalin per Hari 2023'!B82:B83,'Lalin per Hari 2023'!B86,'Lalin per Hari 2023'!B89:B93)</f>
        <v>2403890</v>
      </c>
      <c r="S7" s="140">
        <f>SUM('Lalin per Hari 2023'!C63:C65,'Lalin per Hari 2023'!C68:C72,'Lalin per Hari 2023'!C75:C79,'Lalin per Hari 2023'!C82:C83,'Lalin per Hari 2023'!C86,'Lalin per Hari 2023'!C89:C93)</f>
        <v>988278</v>
      </c>
      <c r="T7" s="141">
        <f>SUM('Lalin per Hari 2023'!D66:D67,'Lalin per Hari 2023'!D73:D74,'Lalin per Hari 2023'!D80:D81,'Lalin per Hari 2023'!D84:D85,'Lalin per Hari 2023'!D87:D88)</f>
        <v>1441028</v>
      </c>
      <c r="U7" s="143">
        <f t="shared" si="4"/>
        <v>4833196</v>
      </c>
      <c r="V7" s="140">
        <f>SUM('Lalin per Hari 2024 pro'!$B$63,'Lalin per Hari 2024 pro'!$B$66:$B$70,'Lalin per Hari 2024 pro'!$B$74:$B$77,'Lalin per Hari 2024 pro'!$B$80:$B$84,'Lalin per Hari 2024 pro'!$B$87:$B$90)</f>
        <v>2139257.0685939491</v>
      </c>
      <c r="W7" s="140">
        <f>SUM('Lalin per Hari 2024 pro'!$C$63,'Lalin per Hari 2024 pro'!$C$66:$C$70,'Lalin per Hari 2024 pro'!$C$74:$C$77,'Lalin per Hari 2024 pro'!$C$80:$C$84,'Lalin per Hari 2024 pro'!$C$87:$C$90)</f>
        <v>908340.93140605092</v>
      </c>
      <c r="X7" s="141">
        <f>SUM('Lalin per Hari 2024 pro'!$D$64:$D$65,'Lalin per Hari 2024 pro'!$D$71:$D$73,'Lalin per Hari 2024 pro'!$D$78:$D$79,'Lalin per Hari 2024 pro'!$D$85:$D$86,'Lalin per Hari 2024 pro'!$D$91:$D$93)</f>
        <v>1693960</v>
      </c>
      <c r="Y7" s="141">
        <f t="shared" si="5"/>
        <v>4741558</v>
      </c>
      <c r="Z7" s="144">
        <f>[1]Resume!H7</f>
        <v>0</v>
      </c>
      <c r="AA7" s="140">
        <f t="shared" si="17"/>
        <v>2115409.9740324738</v>
      </c>
      <c r="AB7" s="141">
        <f t="shared" ref="AB7:AC7" si="22">AB26*BJ7</f>
        <v>853090.58284703374</v>
      </c>
      <c r="AC7" s="141">
        <f t="shared" si="22"/>
        <v>2214099.0609790292</v>
      </c>
      <c r="AD7" s="141">
        <f t="shared" si="7"/>
        <v>5182599.6178585365</v>
      </c>
      <c r="AE7" s="143">
        <f>'[2]2025'!$D$99</f>
        <v>0</v>
      </c>
      <c r="AF7" s="140">
        <f t="shared" si="8"/>
        <v>2202588.1251459997</v>
      </c>
      <c r="AG7" s="141">
        <f t="shared" ref="AG7:AH7" si="23">AG26*BJ7</f>
        <v>888247.29509567481</v>
      </c>
      <c r="AH7" s="141">
        <f t="shared" si="23"/>
        <v>2305344.2876196136</v>
      </c>
      <c r="AI7" s="141">
        <f t="shared" si="10"/>
        <v>5396179.7078612875</v>
      </c>
      <c r="AJ7" s="143">
        <f>'[2]2026'!$D$99</f>
        <v>0</v>
      </c>
      <c r="AK7" s="140">
        <f t="shared" si="11"/>
        <v>2051952.7668016953</v>
      </c>
      <c r="AL7" s="141">
        <f t="shared" ref="AL7:AM7" si="24">AL26*BL7</f>
        <v>827499.91883066064</v>
      </c>
      <c r="AM7" s="141">
        <f t="shared" si="24"/>
        <v>2800408.1243751729</v>
      </c>
      <c r="AN7" s="141">
        <f t="shared" si="13"/>
        <v>5679860.8100075293</v>
      </c>
      <c r="AO7" s="143">
        <f>'[2]2027'!$D$99</f>
        <v>0</v>
      </c>
      <c r="AP7" s="140">
        <f t="shared" si="14"/>
        <v>2922116.7447601599</v>
      </c>
      <c r="AQ7" s="141">
        <f t="shared" ref="AQ7:AR7" si="25">AQ26*BN7</f>
        <v>1178414.7316761466</v>
      </c>
      <c r="AR7" s="141">
        <f t="shared" si="25"/>
        <v>1684358.6408778455</v>
      </c>
      <c r="AS7" s="141">
        <f t="shared" si="16"/>
        <v>5784890.1173141524</v>
      </c>
      <c r="AT7" s="143">
        <f>'[2]2028'!$D$99</f>
        <v>0</v>
      </c>
      <c r="AU7" s="145"/>
      <c r="AV7" s="146">
        <f>31-AW7</f>
        <v>20</v>
      </c>
      <c r="AW7" s="147">
        <v>11</v>
      </c>
      <c r="AX7" s="146">
        <f>31-AY7</f>
        <v>21</v>
      </c>
      <c r="AY7" s="147">
        <f>'Hari Libur'!H7</f>
        <v>10</v>
      </c>
      <c r="AZ7" s="146">
        <f>31-BA7</f>
        <v>22</v>
      </c>
      <c r="BA7" s="147">
        <v>9</v>
      </c>
      <c r="BB7" s="146">
        <f>31-BC7</f>
        <v>21</v>
      </c>
      <c r="BC7" s="147">
        <v>10</v>
      </c>
      <c r="BD7" s="146">
        <f>31-BE7</f>
        <v>21</v>
      </c>
      <c r="BE7" s="147">
        <v>10</v>
      </c>
      <c r="BF7" s="146">
        <f>31-BG7</f>
        <v>21</v>
      </c>
      <c r="BG7" s="147">
        <v>10</v>
      </c>
      <c r="BH7" s="146">
        <f>31-BI7</f>
        <v>20</v>
      </c>
      <c r="BI7" s="147">
        <v>11</v>
      </c>
      <c r="BJ7" s="146">
        <f>31-BK7</f>
        <v>19</v>
      </c>
      <c r="BK7" s="147">
        <v>12</v>
      </c>
      <c r="BL7" s="146">
        <f>31-BM7</f>
        <v>17</v>
      </c>
      <c r="BM7" s="147">
        <v>14</v>
      </c>
      <c r="BN7" s="146">
        <f>31-BO7</f>
        <v>23</v>
      </c>
      <c r="BO7" s="147">
        <v>8</v>
      </c>
    </row>
    <row r="8" spans="1:67" ht="14.25" customHeight="1">
      <c r="A8" s="136" t="s">
        <v>98</v>
      </c>
      <c r="B8" s="137">
        <f>SUM('Lalin per Hari 2019'!B94:B95,'Lalin per Hari 2019'!B97:B98,'Lalin per Hari 2019'!B101:B105,'Lalin per Hari 2019'!B108:B109,'Lalin per Hari 2019'!B111,'Lalin per Hari 2019'!B115:B119,'Lalin per Hari 2019'!B122:B123)</f>
        <v>2148547</v>
      </c>
      <c r="C8" s="137">
        <f>SUM('Lalin per Hari 2019'!C94:C95,'Lalin per Hari 2019'!C97:C98,'Lalin per Hari 2019'!C101:C105,'Lalin per Hari 2019'!C108:C109,'Lalin per Hari 2019'!C111,'Lalin per Hari 2019'!C115:C119,'Lalin per Hari 2019'!C122:C123)</f>
        <v>809795</v>
      </c>
      <c r="D8" s="138">
        <f>SUM('Lalin per Hari 2019'!D96,'Lalin per Hari 2019'!D99:D100,'Lalin per Hari 2019'!D106:D107,'Lalin per Hari 2019'!D110,'Lalin per Hari 2019'!D112:D114,'Lalin per Hari 2019'!D120:D121)</f>
        <v>1474169</v>
      </c>
      <c r="E8" s="139">
        <f t="shared" si="0"/>
        <v>4432511</v>
      </c>
      <c r="F8" s="140">
        <f>SUM('Lalin per Hari 2020'!B94:B96,'Lalin per Hari 2020'!B99:B102,'Lalin per Hari 2020'!B106:B110,'Lalin per Hari 2020'!B113:B117,'Lalin per Hari 2020'!B120:B123)</f>
        <v>1538282</v>
      </c>
      <c r="G8" s="140">
        <f>SUM('Lalin per Hari 2020'!C94:C96,'Lalin per Hari 2020'!C99:C102,'Lalin per Hari 2020'!C106:C110,'Lalin per Hari 2020'!C113:C117,'Lalin per Hari 2020'!C120:C123)</f>
        <v>729865</v>
      </c>
      <c r="H8" s="141">
        <f>SUM('Lalin per Hari 2020'!D103:D105,'Lalin per Hari 2020'!D97:D98,'Lalin per Hari 2020'!D111:D112,'Lalin per Hari 2020'!D118:D119)</f>
        <v>608501</v>
      </c>
      <c r="I8" s="142">
        <f t="shared" si="1"/>
        <v>2876648</v>
      </c>
      <c r="J8" s="140">
        <f>SUM('Lalin per Hari 2021'!B93,'Lalin per Hari 2021'!B97:B101,'Lalin per Hari 2021'!B104:B108,'Lalin per Hari 2021'!B111:B115,'Lalin per Hari 2021'!B118:B122)</f>
        <v>2310877</v>
      </c>
      <c r="K8" s="140">
        <f>SUM('Lalin per Hari 2021'!C93,'Lalin per Hari 2021'!C97:C101,'Lalin per Hari 2021'!C104:C108,'Lalin per Hari 2021'!C111:C115,'Lalin per Hari 2021'!C118:C122)</f>
        <v>914451</v>
      </c>
      <c r="L8" s="141">
        <f>SUM('Lalin per Hari 2021'!D94:D96,'Lalin per Hari 2021'!D102:D103,'Lalin per Hari 2021'!D109:D110,'Lalin per Hari 2021'!D116:D117)</f>
        <v>1237745</v>
      </c>
      <c r="M8" s="143">
        <f t="shared" si="2"/>
        <v>4463073</v>
      </c>
      <c r="N8" s="140">
        <f>SUM('Lalin per Hari 2022'!B94,'Lalin per Hari 2022'!B97:B101,'Lalin per Hari 2022'!B104:B108,'Lalin per Hari 2022'!B111:B115,'Lalin per Hari 2022'!B118:B122)</f>
        <v>2515238</v>
      </c>
      <c r="O8" s="140">
        <f>SUM('Lalin per Hari 2022'!C94,'Lalin per Hari 2022'!C97:C101,'Lalin per Hari 2022'!C104:C108,'Lalin per Hari 2022'!C111:C115,'Lalin per Hari 2022'!C118:C122)</f>
        <v>909136</v>
      </c>
      <c r="P8" s="141">
        <f>SUM('Lalin per Hari 2022'!D95:D96,'Lalin per Hari 2022'!D102:D103,'Lalin per Hari 2022'!D109:D110,'Lalin per Hari 2022'!D116:D117,'Lalin per Hari 2022'!D123)</f>
        <v>1204764</v>
      </c>
      <c r="Q8" s="143">
        <f t="shared" si="3"/>
        <v>4629138</v>
      </c>
      <c r="R8" s="140">
        <f>SUM('Lalin per Hari 2023'!B96:B99,'Lalin per Hari 2023'!B103:B107,'Lalin per Hari 2023'!B110:B111,'Lalin per Hari 2023'!B119:B121)</f>
        <v>1751691</v>
      </c>
      <c r="S8" s="140">
        <f>SUM('Lalin per Hari 2023'!C96:C99,'Lalin per Hari 2023'!C103:C107,'Lalin per Hari 2023'!C110:C111,'Lalin per Hari 2023'!C119:C121)</f>
        <v>543933</v>
      </c>
      <c r="T8" s="140">
        <f>SUM('Lalin per Hari 2023'!D94:D95,'Lalin per Hari 2023'!D100:D102,'Lalin per Hari 2023'!D108:D109,'Lalin per Hari 2023'!D112:D118,'Lalin per Hari 2023'!D122:D123)</f>
        <v>2246153</v>
      </c>
      <c r="U8" s="143">
        <f t="shared" si="4"/>
        <v>4541777</v>
      </c>
      <c r="V8" s="140">
        <f>SUM('Lalin per Hari 2024 pro'!$B$94:$B$98,'Lalin per Hari 2024 pro'!$B$108:$B$112,'Lalin per Hari 2024 pro'!$B$115:$B$119,'Lalin per Hari 2024 pro'!$B$122:$B$123)</f>
        <v>2222713</v>
      </c>
      <c r="W8" s="140">
        <f>SUM('Lalin per Hari 2024 pro'!$C$94:$C$98,'Lalin per Hari 2024 pro'!$C$108:$C$112,'Lalin per Hari 2024 pro'!$C$115:$C$119,'Lalin per Hari 2024 pro'!$C$122:$C$123)</f>
        <v>627403</v>
      </c>
      <c r="X8" s="141">
        <f>SUM('Lalin per Hari 2024 pro'!$D$99:$D$107,'Lalin per Hari 2024 pro'!$D$113:$D$114,'Lalin per Hari 2024 pro'!$D$120:$D$121)</f>
        <v>1954983.52</v>
      </c>
      <c r="Y8" s="141">
        <f t="shared" si="5"/>
        <v>4805099.5199999996</v>
      </c>
      <c r="Z8" s="144">
        <f>[1]Resume!H8</f>
        <v>0</v>
      </c>
      <c r="AA8" s="140">
        <f t="shared" si="17"/>
        <v>3503892.014108574</v>
      </c>
      <c r="AB8" s="141">
        <f t="shared" ref="AB8:AC8" si="26">AB27*BJ8</f>
        <v>1062126.2402088118</v>
      </c>
      <c r="AC8" s="141">
        <f t="shared" si="26"/>
        <v>813887.43258993118</v>
      </c>
      <c r="AD8" s="141">
        <f t="shared" si="7"/>
        <v>5379905.6869073175</v>
      </c>
      <c r="AE8" s="143">
        <f>'[2]2025'!$E$99</f>
        <v>0</v>
      </c>
      <c r="AF8" s="140">
        <f t="shared" si="8"/>
        <v>4154314.3691908917</v>
      </c>
      <c r="AG8" s="141">
        <f t="shared" ref="AG8:AH8" si="27">AG27*BJ8</f>
        <v>1259287.1823182385</v>
      </c>
      <c r="AH8" s="141">
        <f t="shared" si="27"/>
        <v>964968.16753995547</v>
      </c>
      <c r="AI8" s="141">
        <f t="shared" si="10"/>
        <v>6378569.7190490859</v>
      </c>
      <c r="AJ8" s="143">
        <f>'[2]2026'!$E$99</f>
        <v>0</v>
      </c>
      <c r="AK8" s="140">
        <f t="shared" si="11"/>
        <v>4701588.5086441617</v>
      </c>
      <c r="AL8" s="141">
        <f t="shared" ref="AL8:AM8" si="28">AL27*BL8</f>
        <v>1425181.0574035689</v>
      </c>
      <c r="AM8" s="141">
        <f t="shared" si="28"/>
        <v>1287105.5233984659</v>
      </c>
      <c r="AN8" s="141">
        <f t="shared" si="13"/>
        <v>7413875.0894461963</v>
      </c>
      <c r="AO8" s="143">
        <f>'[2]2027'!$E$99</f>
        <v>0</v>
      </c>
      <c r="AP8" s="140">
        <f t="shared" si="14"/>
        <v>4944255.2151908576</v>
      </c>
      <c r="AQ8" s="141">
        <f t="shared" ref="AQ8:AR8" si="29">AQ27*BN8</f>
        <v>1498740.0242925268</v>
      </c>
      <c r="AR8" s="141">
        <f t="shared" si="29"/>
        <v>1828463.4674284151</v>
      </c>
      <c r="AS8" s="141">
        <f t="shared" si="16"/>
        <v>8271458.7069117995</v>
      </c>
      <c r="AT8" s="143">
        <f>'[2]2028'!$E$99</f>
        <v>0</v>
      </c>
      <c r="AU8" s="145"/>
      <c r="AV8" s="146">
        <f>30-AW8</f>
        <v>20</v>
      </c>
      <c r="AW8" s="147">
        <v>10</v>
      </c>
      <c r="AX8" s="146">
        <f>30-AY8</f>
        <v>21</v>
      </c>
      <c r="AY8" s="147">
        <f>'Hari Libur'!H8</f>
        <v>9</v>
      </c>
      <c r="AZ8" s="146">
        <f>30-BA8</f>
        <v>21</v>
      </c>
      <c r="BA8" s="147">
        <v>9</v>
      </c>
      <c r="BB8" s="146">
        <f>30-BC8</f>
        <v>20</v>
      </c>
      <c r="BC8" s="147">
        <v>10</v>
      </c>
      <c r="BD8" s="146">
        <f>30-BE8</f>
        <v>14</v>
      </c>
      <c r="BE8" s="147">
        <v>16</v>
      </c>
      <c r="BF8" s="146">
        <f>30-BG8</f>
        <v>14</v>
      </c>
      <c r="BG8" s="147">
        <v>16</v>
      </c>
      <c r="BH8" s="146">
        <f>30-BI8</f>
        <v>17</v>
      </c>
      <c r="BI8" s="147">
        <v>13</v>
      </c>
      <c r="BJ8" s="146">
        <f>30-BK8</f>
        <v>22</v>
      </c>
      <c r="BK8" s="147">
        <v>8</v>
      </c>
      <c r="BL8" s="146">
        <f>30-BM8</f>
        <v>21</v>
      </c>
      <c r="BM8" s="147">
        <v>9</v>
      </c>
      <c r="BN8" s="146">
        <f>30-BO8</f>
        <v>19</v>
      </c>
      <c r="BO8" s="147">
        <v>11</v>
      </c>
    </row>
    <row r="9" spans="1:67" ht="14.25" customHeight="1">
      <c r="A9" s="136" t="s">
        <v>99</v>
      </c>
      <c r="B9" s="137">
        <f>SUM('Lalin per Hari 2019'!B125:B126,'Lalin per Hari 2019'!B129:B133,'Lalin per Hari 2019'!B136:B140,'Lalin per Hari 2019'!B143:B147,'Lalin per Hari 2019'!B150:B152,'Lalin per Hari 2019'!B154)</f>
        <v>2367694</v>
      </c>
      <c r="C9" s="137">
        <f>SUM('Lalin per Hari 2019'!C125:C126,'Lalin per Hari 2019'!C129:C133,'Lalin per Hari 2019'!C136:C140,'Lalin per Hari 2019'!C143:C147,'Lalin per Hari 2019'!C150:C152,'Lalin per Hari 2019'!C154)</f>
        <v>893472</v>
      </c>
      <c r="D9" s="138">
        <f>SUM('Lalin per Hari 2019'!D124,'Lalin per Hari 2019'!D127:D128,'Lalin per Hari 2019'!D134:D135,'Lalin per Hari 2019'!D141:D142,'Lalin per Hari 2019'!D148:D149,'Lalin per Hari 2019'!D153)</f>
        <v>1387880</v>
      </c>
      <c r="E9" s="139">
        <f t="shared" si="0"/>
        <v>4649046</v>
      </c>
      <c r="F9" s="140">
        <f>SUM('Lalin per Hari 2020'!B127:B129,'Lalin per Hari 2020'!B131,'Lalin per Hari 2020'!B134:B138,'Lalin per Hari 2020'!B141:B143,'Lalin per Hari 2020'!B148:B152)</f>
        <v>1218560</v>
      </c>
      <c r="G9" s="140">
        <f>SUM('Lalin per Hari 2020'!C127:C129,'Lalin per Hari 2020'!C131,'Lalin per Hari 2020'!C134:C138,'Lalin per Hari 2020'!C141:C143,'Lalin per Hari 2020'!C148:C152)</f>
        <v>436599</v>
      </c>
      <c r="H9" s="141">
        <f>SUM('Lalin per Hari 2020'!D124:D126,'Lalin per Hari 2020'!D130,'Lalin per Hari 2020'!D132:D133,'Lalin per Hari 2020'!D139:D140,'Lalin per Hari 2020'!D144:D147,'Lalin per Hari 2020'!D153:D154)</f>
        <v>887065</v>
      </c>
      <c r="I9" s="142">
        <f t="shared" si="1"/>
        <v>2542224</v>
      </c>
      <c r="J9" s="140">
        <f>SUM('Lalin per Hari 2021'!B125:B129,'Lalin per Hari 2021'!B132:B134,'Lalin per Hari 2021'!B139:B143,'Lalin per Hari 2021'!B146:B147,'Lalin per Hari 2021'!B149:B150,'Lalin per Hari 2021'!B153)</f>
        <v>1896139</v>
      </c>
      <c r="K9" s="140">
        <f>SUM('Lalin per Hari 2021'!C125:C129,'Lalin per Hari 2021'!C132:C134,'Lalin per Hari 2021'!C139:C143,'Lalin per Hari 2021'!C146:C147,'Lalin per Hari 2021'!C149:C150,'Lalin per Hari 2021'!C153)</f>
        <v>601873</v>
      </c>
      <c r="L9" s="141">
        <f>SUM('Lalin per Hari 2021'!D123:D124,'Lalin per Hari 2021'!D130:D131,'Lalin per Hari 2021'!D135:D138,'Lalin per Hari 2021'!D144:D145,'Lalin per Hari 2021'!D148,'Lalin per Hari 2021'!D151:D152)</f>
        <v>1520936</v>
      </c>
      <c r="M9" s="143">
        <f t="shared" si="2"/>
        <v>4018948</v>
      </c>
      <c r="N9" s="140">
        <f>SUM('Lalin per Hari 2022'!B127:B129,'Lalin per Hari 2022'!B132:B136,'Lalin per Hari 2022'!B140:B143,'Lalin per Hari 2022'!B146:B148,'Lalin per Hari 2022'!B150,'Lalin per Hari 2022'!B153:B154)</f>
        <v>2290463</v>
      </c>
      <c r="O9" s="140">
        <f>SUM('Lalin per Hari 2022'!C127:C129,'Lalin per Hari 2022'!C132:C136,'Lalin per Hari 2022'!C140:C143,'Lalin per Hari 2022'!C146:C148,'Lalin per Hari 2022'!C150,'Lalin per Hari 2022'!C153:C154)</f>
        <v>695890</v>
      </c>
      <c r="P9" s="141">
        <f>SUM('Lalin per Hari 2022'!D124:D126,'Lalin per Hari 2022'!D130:D131,'Lalin per Hari 2022'!D137:D139,'Lalin per Hari 2022'!D144:D145,'Lalin per Hari 2022'!D149,'Lalin per Hari 2022'!D151:D152)</f>
        <v>1932215</v>
      </c>
      <c r="Q9" s="139">
        <f t="shared" si="3"/>
        <v>4918568</v>
      </c>
      <c r="R9" s="140">
        <f>SUM('Lalin per Hari 2023'!B125:B128,'Lalin per Hari 2023'!B131:B135,'Lalin per Hari 2023'!B138:B140,'Lalin per Hari 2023'!B142,'Lalin per Hari 2023'!B145:B149,'Lalin per Hari 2023'!B152:B154)</f>
        <v>2469939</v>
      </c>
      <c r="S9" s="140">
        <f>SUM('Lalin per Hari 2023'!C125:C128,'Lalin per Hari 2023'!C131:C135,'Lalin per Hari 2023'!C138:C140,'Lalin per Hari 2023'!C142,'Lalin per Hari 2023'!C145:C149,'Lalin per Hari 2023'!C152:C154)</f>
        <v>974537</v>
      </c>
      <c r="T9" s="141">
        <f>SUM('Lalin per Hari 2023'!D124,'Lalin per Hari 2023'!D129:D130,'Lalin per Hari 2023'!D136:D137,'Lalin per Hari 2023'!D141,'Lalin per Hari 2023'!D143:D144,'Lalin per Hari 2023'!D150:D151)</f>
        <v>1526421</v>
      </c>
      <c r="U9" s="139">
        <f t="shared" si="4"/>
        <v>4970897</v>
      </c>
      <c r="V9" s="140">
        <f>SUM('Lalin per Hari 2024 pro'!$B$125:$B$126,'Lalin per Hari 2024 pro'!$B$129:$B$131,'Lalin per Hari 2024 pro'!$B$133,'Lalin per Hari 2024 pro'!$B$136:$B$140,'Lalin per Hari 2024 pro'!$B$143:$B$145,'Lalin per Hari 2024 pro'!$B$147,'Lalin per Hari 2024 pro'!$B$150:$B$154)</f>
        <v>2387776</v>
      </c>
      <c r="W9" s="140">
        <f>SUM('Lalin per Hari 2024 pro'!$C$125:$C$126,'Lalin per Hari 2024 pro'!$C$129:$C$131,'Lalin per Hari 2024 pro'!$C$133,'Lalin per Hari 2024 pro'!$C$136:$C$140,'Lalin per Hari 2024 pro'!$C$143:$C$145,'Lalin per Hari 2024 pro'!$C$147,'Lalin per Hari 2024 pro'!$C$150:$C$154)</f>
        <v>925121</v>
      </c>
      <c r="X9" s="141">
        <f>SUM('Lalin per Hari 2024 pro'!$D$124,'Lalin per Hari 2024 pro'!$D$127:$D$128,'Lalin per Hari 2024 pro'!$D$132,'Lalin per Hari 2024 pro'!$D$134:$D$135,'Lalin per Hari 2024 pro'!$D$141:$D$142,'Lalin per Hari 2024 pro'!$D$146,'Lalin per Hari 2024 pro'!$D$148:$D$149)</f>
        <v>1667695.4</v>
      </c>
      <c r="Y9" s="141">
        <f t="shared" si="5"/>
        <v>4980592.4000000004</v>
      </c>
      <c r="Z9" s="144">
        <f>[1]Resume!H9</f>
        <v>0</v>
      </c>
      <c r="AA9" s="140">
        <f t="shared" si="17"/>
        <v>2074570.5367207797</v>
      </c>
      <c r="AB9" s="141">
        <f t="shared" ref="AB9:AC9" si="30">AB28*BJ9</f>
        <v>773167.21638937306</v>
      </c>
      <c r="AC9" s="141">
        <f t="shared" si="30"/>
        <v>2180069.9077892778</v>
      </c>
      <c r="AD9" s="141">
        <f t="shared" si="7"/>
        <v>5027807.6608994305</v>
      </c>
      <c r="AE9" s="143">
        <f>'[2]2025'!$F$99</f>
        <v>0</v>
      </c>
      <c r="AF9" s="140">
        <f t="shared" si="8"/>
        <v>2092344.7703426795</v>
      </c>
      <c r="AG9" s="141">
        <f t="shared" ref="AG9:AH9" si="31">AG28*BJ9</f>
        <v>779791.45716096961</v>
      </c>
      <c r="AH9" s="141">
        <f t="shared" si="31"/>
        <v>2198748.025099461</v>
      </c>
      <c r="AI9" s="141">
        <f t="shared" si="10"/>
        <v>5070884.2526031099</v>
      </c>
      <c r="AJ9" s="143">
        <f>'[2]2026'!$F$99</f>
        <v>0</v>
      </c>
      <c r="AK9" s="140">
        <f t="shared" si="11"/>
        <v>2227508.581476436</v>
      </c>
      <c r="AL9" s="141">
        <f t="shared" ref="AL9:AM9" si="32">AL28*BL9</f>
        <v>830165.36624774034</v>
      </c>
      <c r="AM9" s="141">
        <f t="shared" si="32"/>
        <v>2047002.6187715221</v>
      </c>
      <c r="AN9" s="141">
        <f t="shared" si="13"/>
        <v>5104676.5664956989</v>
      </c>
      <c r="AO9" s="143">
        <f>'[2]2027'!$F$99</f>
        <v>0</v>
      </c>
      <c r="AP9" s="140">
        <f t="shared" si="14"/>
        <v>2242352.6728486754</v>
      </c>
      <c r="AQ9" s="141">
        <f t="shared" ref="AQ9:AR9" si="33">AQ28*BN9</f>
        <v>835697.57862758299</v>
      </c>
      <c r="AR9" s="141">
        <f t="shared" si="33"/>
        <v>2060643.820500189</v>
      </c>
      <c r="AS9" s="141">
        <f t="shared" si="16"/>
        <v>5138694.0719764475</v>
      </c>
      <c r="AT9" s="143">
        <f>'[2]2028'!$F$99</f>
        <v>0</v>
      </c>
      <c r="AU9" s="145"/>
      <c r="AV9" s="146">
        <f>31-AW9</f>
        <v>21</v>
      </c>
      <c r="AW9" s="147">
        <v>10</v>
      </c>
      <c r="AX9" s="146">
        <f>31-AY9</f>
        <v>17</v>
      </c>
      <c r="AY9" s="147">
        <f>'Hari Libur'!H9</f>
        <v>14</v>
      </c>
      <c r="AZ9" s="146">
        <f>31-BA9</f>
        <v>19</v>
      </c>
      <c r="BA9" s="147">
        <v>12</v>
      </c>
      <c r="BB9" s="146">
        <f>31-BC9</f>
        <v>18</v>
      </c>
      <c r="BC9" s="147">
        <v>13</v>
      </c>
      <c r="BD9" s="146">
        <f>31-BE9</f>
        <v>21</v>
      </c>
      <c r="BE9" s="147">
        <v>10</v>
      </c>
      <c r="BF9" s="146">
        <f>31-BG9</f>
        <v>21</v>
      </c>
      <c r="BG9" s="147">
        <v>10</v>
      </c>
      <c r="BH9" s="146">
        <f>31-BI9</f>
        <v>19</v>
      </c>
      <c r="BI9" s="147">
        <v>12</v>
      </c>
      <c r="BJ9" s="146">
        <f>31-BK9</f>
        <v>18</v>
      </c>
      <c r="BK9" s="147">
        <v>13</v>
      </c>
      <c r="BL9" s="146">
        <f>31-BM9</f>
        <v>19</v>
      </c>
      <c r="BM9" s="147">
        <v>12</v>
      </c>
      <c r="BN9" s="146">
        <f>31-BO9</f>
        <v>19</v>
      </c>
      <c r="BO9" s="147">
        <v>12</v>
      </c>
    </row>
    <row r="10" spans="1:67" ht="14.25" customHeight="1">
      <c r="A10" s="136" t="s">
        <v>100</v>
      </c>
      <c r="B10" s="137">
        <f>SUM('Lalin per Hari 2019'!B164:B168,'Lalin per Hari 2019'!B171:B175,'Lalin per Hari 2019'!B178:B182)</f>
        <v>1813533</v>
      </c>
      <c r="C10" s="137">
        <f>SUM('Lalin per Hari 2019'!C164:C168,'Lalin per Hari 2019'!C171:C175,'Lalin per Hari 2019'!C178:C182)</f>
        <v>575925</v>
      </c>
      <c r="D10" s="138">
        <f>SUM('Lalin per Hari 2019'!D155:D163,'Lalin per Hari 2019'!D169:D170,'Lalin per Hari 2019'!D176:D177,'Lalin per Hari 2019'!D183:D184)</f>
        <v>1986373</v>
      </c>
      <c r="E10" s="139">
        <f t="shared" si="0"/>
        <v>4375831</v>
      </c>
      <c r="F10" s="140">
        <f>SUM('Lalin per Hari 2020'!B156:B159,'Lalin per Hari 2020'!B162:B166,'Lalin per Hari 2020'!B169:B173,'Lalin per Hari 2020'!B176:B180,'Lalin per Hari 2020'!B183:B184)</f>
        <v>1933894</v>
      </c>
      <c r="G10" s="140">
        <f>SUM('Lalin per Hari 2020'!C156:C159,'Lalin per Hari 2020'!C162:C166,'Lalin per Hari 2020'!C169:C173,'Lalin per Hari 2020'!C176:C180,'Lalin per Hari 2020'!C183:C184)</f>
        <v>718796</v>
      </c>
      <c r="H10" s="141">
        <f>SUM('Lalin per Hari 2020'!D155,'Lalin per Hari 2020'!D160:D161,'Lalin per Hari 2020'!D167:D168,'Lalin per Hari 2020'!D174:D175,'Lalin per Hari 2020'!D181:D182)</f>
        <v>907539</v>
      </c>
      <c r="I10" s="142">
        <f t="shared" si="1"/>
        <v>3560229</v>
      </c>
      <c r="J10" s="140">
        <f>SUM('Lalin per Hari 2021'!B155:B157,'Lalin per Hari 2021'!B160:B164,'Lalin per Hari 2021'!B167:B171,'Lalin per Hari 2021'!B174:B178,'Lalin per Hari 2021'!B181:B183)</f>
        <v>2294302</v>
      </c>
      <c r="K10" s="140">
        <f>SUM('Lalin per Hari 2021'!C155:C157,'Lalin per Hari 2021'!C160:C164,'Lalin per Hari 2021'!C167:C171,'Lalin per Hari 2021'!C174:C178,'Lalin per Hari 2021'!C181:C183)</f>
        <v>921705</v>
      </c>
      <c r="L10" s="141">
        <f>SUM('Lalin per Hari 2021'!D154,'Lalin per Hari 2021'!D158:D159,'Lalin per Hari 2021'!D165:D166,'Lalin per Hari 2021'!D172:D173,'Lalin per Hari 2021'!D179:D180)</f>
        <v>1244990</v>
      </c>
      <c r="M10" s="143">
        <f t="shared" si="2"/>
        <v>4460997</v>
      </c>
      <c r="N10" s="140">
        <f>SUM('Lalin per Hari 2022'!B156:B157,'Lalin per Hari 2022'!B160:B164,'Lalin per Hari 2022'!B167:B171,'Lalin per Hari 2022'!B174:B178,'Lalin per Hari 2022'!B181:B184)</f>
        <v>2507731</v>
      </c>
      <c r="O10" s="140">
        <f>SUM('Lalin per Hari 2022'!C156:C157,'Lalin per Hari 2022'!C160:C164,'Lalin per Hari 2022'!C167:C171,'Lalin per Hari 2022'!C174:C178,'Lalin per Hari 2022'!C181:C184)</f>
        <v>1007915</v>
      </c>
      <c r="P10" s="141">
        <f>SUM('Lalin per Hari 2022'!D155,'Lalin per Hari 2022'!D158:D159,'Lalin per Hari 2022'!D165:D166,'Lalin per Hari 2022'!D172:D173,'Lalin per Hari 2022'!D179:D180)</f>
        <v>1374582</v>
      </c>
      <c r="Q10" s="139">
        <f t="shared" si="3"/>
        <v>4890228</v>
      </c>
      <c r="R10" s="140">
        <f>SUM('Lalin per Hari 2023'!B159:B163,'Lalin per Hari 2023'!B166:B170,'Lalin per Hari 2023'!B173:B177,'Lalin per Hari 2023'!B180:B182,'Lalin per Hari 2023'!B184)</f>
        <v>2254684</v>
      </c>
      <c r="S10" s="140">
        <f>SUM('Lalin per Hari 2023'!C159:C163,'Lalin per Hari 2023'!C166:C170,'Lalin per Hari 2023'!C173:C177,'Lalin per Hari 2023'!C180:C182,'Lalin per Hari 2023'!C184)</f>
        <v>878539</v>
      </c>
      <c r="T10" s="141">
        <f>SUM('Lalin per Hari 2023'!D155:D158,'Lalin per Hari 2023'!D164:D165,'Lalin per Hari 2023'!D171:D172,'Lalin per Hari 2023'!D178:D179,'Lalin per Hari 2023'!D183)</f>
        <v>1594773</v>
      </c>
      <c r="U10" s="139">
        <f t="shared" si="4"/>
        <v>4727996</v>
      </c>
      <c r="V10" s="140">
        <f>SUM('Lalin per Hari 2024 pro'!$B$157:$B$161,'Lalin per Hari 2024 pro'!$B$164:$B$168,'Lalin per Hari 2024 pro'!$B$172:$B$175,'Lalin per Hari 2024 pro'!$B$178:$B$182)</f>
        <v>2279319</v>
      </c>
      <c r="W10" s="140">
        <f>SUM('Lalin per Hari 2024 pro'!$C$157:$C$161,'Lalin per Hari 2024 pro'!$C$164:$C$168,'Lalin per Hari 2024 pro'!$C$172:$C$175,'Lalin per Hari 2024 pro'!$C$178:$C$182)</f>
        <v>913836</v>
      </c>
      <c r="X10" s="141">
        <f>SUM('Lalin per Hari 2024 pro'!$D$155:$D$156,'Lalin per Hari 2024 pro'!$D$162:$D$163,'Lalin per Hari 2024 pro'!$D$169:$D$171,'Lalin per Hari 2024 pro'!$D$176:$D$177,'Lalin per Hari 2024 pro'!$D$183:$D$184)</f>
        <v>1698059</v>
      </c>
      <c r="Y10" s="141">
        <f t="shared" si="5"/>
        <v>4891214</v>
      </c>
      <c r="Z10" s="144">
        <f>[1]Resume!H10</f>
        <v>0</v>
      </c>
      <c r="AA10" s="140">
        <f t="shared" si="17"/>
        <v>2245718.8049482279</v>
      </c>
      <c r="AB10" s="141">
        <f t="shared" ref="AB10:AC10" si="34">AB29*BJ10</f>
        <v>900364.84135773382</v>
      </c>
      <c r="AC10" s="141">
        <f t="shared" si="34"/>
        <v>1951865.2426068983</v>
      </c>
      <c r="AD10" s="141">
        <f t="shared" si="7"/>
        <v>5097948.8889128603</v>
      </c>
      <c r="AE10" s="143">
        <f>'[2]2025'!$G$99</f>
        <v>0</v>
      </c>
      <c r="AF10" s="140">
        <f t="shared" si="8"/>
        <v>2340637.6589731169</v>
      </c>
      <c r="AG10" s="141">
        <f t="shared" ref="AG10:AH10" si="35">AG29*BJ10</f>
        <v>938420.1841538446</v>
      </c>
      <c r="AH10" s="141">
        <f t="shared" si="35"/>
        <v>2034363.9114656334</v>
      </c>
      <c r="AI10" s="141">
        <f t="shared" si="10"/>
        <v>5313421.7545925947</v>
      </c>
      <c r="AJ10" s="143">
        <f>'[2]2026'!$G$99</f>
        <v>0</v>
      </c>
      <c r="AK10" s="140">
        <f t="shared" si="11"/>
        <v>2561546.8287740173</v>
      </c>
      <c r="AL10" s="141">
        <f t="shared" ref="AL10:AM10" si="36">AL29*BL10</f>
        <v>1026988.1959565699</v>
      </c>
      <c r="AM10" s="141">
        <f t="shared" si="36"/>
        <v>1908314.5652368879</v>
      </c>
      <c r="AN10" s="141">
        <f t="shared" si="13"/>
        <v>5496849.5899674753</v>
      </c>
      <c r="AO10" s="143">
        <f>'[2]2027'!$G$99</f>
        <v>0</v>
      </c>
      <c r="AP10" s="140">
        <f t="shared" si="14"/>
        <v>2649975.5309765656</v>
      </c>
      <c r="AQ10" s="141">
        <f t="shared" ref="AQ10:AR10" si="37">AQ29*BN10</f>
        <v>1062441.4745480998</v>
      </c>
      <c r="AR10" s="141">
        <f t="shared" si="37"/>
        <v>1974192.642694829</v>
      </c>
      <c r="AS10" s="141">
        <f t="shared" si="16"/>
        <v>5686609.6482194941</v>
      </c>
      <c r="AT10" s="143">
        <f>'[2]2028'!$G$99</f>
        <v>0</v>
      </c>
      <c r="AU10" s="145"/>
      <c r="AV10" s="146">
        <f>30-AW10</f>
        <v>15</v>
      </c>
      <c r="AW10" s="147">
        <v>15</v>
      </c>
      <c r="AX10" s="146">
        <f>30-AY10</f>
        <v>21</v>
      </c>
      <c r="AY10" s="147">
        <f>'Hari Libur'!H10</f>
        <v>9</v>
      </c>
      <c r="AZ10" s="146">
        <f>30-BA10</f>
        <v>21</v>
      </c>
      <c r="BA10" s="147">
        <v>9</v>
      </c>
      <c r="BB10" s="146">
        <f>30-BC10</f>
        <v>21</v>
      </c>
      <c r="BC10" s="147">
        <v>9</v>
      </c>
      <c r="BD10" s="146">
        <f>30-BE10</f>
        <v>19</v>
      </c>
      <c r="BE10" s="147">
        <v>11</v>
      </c>
      <c r="BF10" s="146">
        <f>30-BG10</f>
        <v>21</v>
      </c>
      <c r="BG10" s="147">
        <v>9</v>
      </c>
      <c r="BH10" s="146">
        <f>30-BI10</f>
        <v>20</v>
      </c>
      <c r="BI10" s="147">
        <v>10</v>
      </c>
      <c r="BJ10" s="146">
        <f>30-BK10</f>
        <v>20</v>
      </c>
      <c r="BK10" s="147">
        <v>10</v>
      </c>
      <c r="BL10" s="146">
        <f>30-BM10</f>
        <v>21</v>
      </c>
      <c r="BM10" s="147">
        <v>9</v>
      </c>
      <c r="BN10" s="146">
        <f>30-BO10</f>
        <v>21</v>
      </c>
      <c r="BO10" s="147">
        <v>9</v>
      </c>
    </row>
    <row r="11" spans="1:67" ht="14.25" customHeight="1">
      <c r="A11" s="136" t="s">
        <v>101</v>
      </c>
      <c r="B11" s="137">
        <f>SUM('Lalin per Hari 2019'!B185:B189,'Lalin per Hari 2019'!B192:B196,'Lalin per Hari 2019'!B199:B203,'Lalin per Hari 2019'!B206:B210,'Lalin per Hari 2019'!B213:B215)</f>
        <v>2670243</v>
      </c>
      <c r="C11" s="137">
        <f>SUM('Lalin per Hari 2019'!C185:C189,'Lalin per Hari 2019'!C192:C196,'Lalin per Hari 2019'!C199:C203,'Lalin per Hari 2019'!C206:C210,'Lalin per Hari 2019'!C213:C215)</f>
        <v>1056753</v>
      </c>
      <c r="D11" s="138">
        <f>SUM('Lalin per Hari 2019'!D211:D212,'Lalin per Hari 2019'!D204:D205,'Lalin per Hari 2019'!D197:D198,'Lalin per Hari 2019'!D190:D191)</f>
        <v>1214138</v>
      </c>
      <c r="E11" s="139">
        <f t="shared" si="0"/>
        <v>4941134</v>
      </c>
      <c r="F11" s="140">
        <f>SUM('Lalin per Hari 2020'!B185:B187,'Lalin per Hari 2020'!B190:B194,'Lalin per Hari 2020'!B197:B201,'Lalin per Hari 2020'!B204:B208,'Lalin per Hari 2020'!B211:B214)</f>
        <v>2287780</v>
      </c>
      <c r="G11" s="140">
        <f>SUM('Lalin per Hari 2020'!C185:C187,'Lalin per Hari 2020'!C190:C194,'Lalin per Hari 2020'!C197:C201,'Lalin per Hari 2020'!C204:C208,'Lalin per Hari 2020'!C211:C214)</f>
        <v>820546</v>
      </c>
      <c r="H11" s="141">
        <f>SUM('Lalin per Hari 2020'!D188:D189,'Lalin per Hari 2020'!D195:D196,'Lalin per Hari 2020'!D202:D203,'Lalin per Hari 2020'!D209:D210,'Lalin per Hari 2020'!D215)</f>
        <v>1075519</v>
      </c>
      <c r="I11" s="142">
        <f t="shared" si="1"/>
        <v>4183845</v>
      </c>
      <c r="J11" s="140">
        <f>SUM('Lalin per Hari 2021'!B184:B185,'Lalin per Hari 2021'!B188:B192,'Lalin per Hari 2021'!B195:B199,'Lalin per Hari 2021'!B202,'Lalin per Hari 2021'!B204:B206,'Lalin per Hari 2021'!B209:B213)</f>
        <v>1798792</v>
      </c>
      <c r="K11" s="140">
        <f>SUM('Lalin per Hari 2021'!C184:C185,'Lalin per Hari 2021'!C188:C192,'Lalin per Hari 2021'!C195:C199,'Lalin per Hari 2021'!C202,'Lalin per Hari 2021'!C204:C206,'Lalin per Hari 2021'!C209:C213)</f>
        <v>869653</v>
      </c>
      <c r="L11" s="141">
        <f>SUM('Lalin per Hari 2021'!D186:D187,'Lalin per Hari 2021'!D193:D194,'Lalin per Hari 2021'!D200:D201,'Lalin per Hari 2021'!D203,'Lalin per Hari 2021'!D207:D208,'Lalin per Hari 2021'!D214)</f>
        <v>973151</v>
      </c>
      <c r="M11" s="143">
        <f t="shared" si="2"/>
        <v>3641596</v>
      </c>
      <c r="N11" s="140">
        <f>SUM('Lalin per Hari 2022'!B185,'Lalin per Hari 2022'!B188:B192,'Lalin per Hari 2022'!B195:B199,'Lalin per Hari 2022'!B202:B206,'Lalin per Hari 2022'!B209:B213)</f>
        <v>2647103</v>
      </c>
      <c r="O11" s="140">
        <f>SUM('Lalin per Hari 2022'!C185,'Lalin per Hari 2022'!C188:C192,'Lalin per Hari 2022'!C195:C199,'Lalin per Hari 2022'!C202:C206,'Lalin per Hari 2022'!C209:C213)</f>
        <v>983399</v>
      </c>
      <c r="P11" s="141">
        <f>SUM('Lalin per Hari 2022'!D186:D187,'Lalin per Hari 2022'!D193:D194,'Lalin per Hari 2022'!D200:D201,'Lalin per Hari 2022'!D207:D208,'Lalin per Hari 2022'!D214:D215)</f>
        <v>1554385</v>
      </c>
      <c r="Q11" s="139">
        <f t="shared" si="3"/>
        <v>5184887</v>
      </c>
      <c r="R11" s="141">
        <f>SUM('Lalin per Hari 2023'!B187:B191,'Lalin per Hari 2023'!B194:B198,'Lalin per Hari 2023'!B201:B202,'Lalin per Hari 2023'!B204:B205,'Lalin per Hari 2023'!B208:B212,'Lalin per Hari 2023'!B215)</f>
        <v>2425744</v>
      </c>
      <c r="S11" s="141">
        <f>SUM('Lalin per Hari 2023'!C187:C191,'Lalin per Hari 2023'!C194:C198,'Lalin per Hari 2023'!C201:C202,'Lalin per Hari 2023'!C204:C205,'Lalin per Hari 2023'!C208:C212,'Lalin per Hari 2023'!C215)</f>
        <v>959666</v>
      </c>
      <c r="T11" s="141">
        <f>SUM('Lalin per Hari 2023'!$D$185:$D$186,'Lalin per Hari 2023'!$D$192:$D$193,'Lalin per Hari 2023'!$D$199:$D$200,'Lalin per Hari 2023'!$D$203,'Lalin per Hari 2023'!$D$206:$D$207,'Lalin per Hari 2023'!$D$213:$D$214)</f>
        <v>1741954</v>
      </c>
      <c r="U11" s="139">
        <f t="shared" si="4"/>
        <v>5127364</v>
      </c>
      <c r="V11" s="140">
        <f>SUM('Lalin per Hari 2024 pro'!$B$185:$B$189,'Lalin per Hari 2024 pro'!$B$192:$B$196,'Lalin per Hari 2024 pro'!$B$199:$B$203,'Lalin per Hari 2024 pro'!$B$206:$B$210,'Lalin per Hari 2024 pro'!$B$213:$B$215)</f>
        <v>2869676</v>
      </c>
      <c r="W11" s="140">
        <f>SUM('Lalin per Hari 2024 pro'!$C$185:$C$189,'Lalin per Hari 2024 pro'!$C$192:$C$196,'Lalin per Hari 2024 pro'!$C$199:$C$203,'Lalin per Hari 2024 pro'!$C$206:$C$210,'Lalin per Hari 2024 pro'!$C$213:$C$215)</f>
        <v>1082774</v>
      </c>
      <c r="X11" s="141">
        <f>SUM('Lalin per Hari 2024 pro'!$D$190:$D$191,'Lalin per Hari 2024 pro'!$D$197:$D$198,'Lalin per Hari 2024 pro'!$D$204:$D$205,'Lalin per Hari 2024 pro'!$D$211:$D$212)</f>
        <v>1280126.48</v>
      </c>
      <c r="Y11" s="141">
        <f t="shared" si="5"/>
        <v>5232576.4800000004</v>
      </c>
      <c r="Z11" s="144">
        <f>[1]Resume!H11</f>
        <v>0</v>
      </c>
      <c r="AA11" s="140">
        <f t="shared" si="17"/>
        <v>3326914.6540862313</v>
      </c>
      <c r="AB11" s="141">
        <f t="shared" ref="AB11:AC11" si="38">AB30*BJ11</f>
        <v>1255297.3533122086</v>
      </c>
      <c r="AC11" s="141">
        <f t="shared" si="38"/>
        <v>891932.83097428537</v>
      </c>
      <c r="AD11" s="141">
        <f t="shared" si="7"/>
        <v>5474144.8383727251</v>
      </c>
      <c r="AE11" s="143">
        <f>'[2]2025'!$H$99</f>
        <v>0</v>
      </c>
      <c r="AF11" s="140">
        <f t="shared" si="8"/>
        <v>3523326.0936189429</v>
      </c>
      <c r="AG11" s="141">
        <f t="shared" ref="AG11:AH11" si="39">AG30*BJ11</f>
        <v>1329406.4861998907</v>
      </c>
      <c r="AH11" s="141">
        <f t="shared" si="39"/>
        <v>944589.97115158942</v>
      </c>
      <c r="AI11" s="141">
        <f t="shared" si="10"/>
        <v>5797322.550970423</v>
      </c>
      <c r="AJ11" s="143">
        <f>'[2]2026'!$H$99</f>
        <v>0</v>
      </c>
      <c r="AK11" s="140">
        <f t="shared" si="11"/>
        <v>3569101.2238757494</v>
      </c>
      <c r="AL11" s="141">
        <f t="shared" ref="AL11:AM11" si="40">AL30*BL11</f>
        <v>1346678.1645666063</v>
      </c>
      <c r="AM11" s="141">
        <f t="shared" si="40"/>
        <v>1125400.3165280055</v>
      </c>
      <c r="AN11" s="141">
        <f t="shared" si="13"/>
        <v>6041179.7049703617</v>
      </c>
      <c r="AO11" s="143">
        <f>'[2]2027'!$H$99</f>
        <v>0</v>
      </c>
      <c r="AP11" s="140">
        <f t="shared" si="14"/>
        <v>3550175.0668750163</v>
      </c>
      <c r="AQ11" s="141">
        <f t="shared" ref="AQ11:AR11" si="41">AQ30*BN11</f>
        <v>1339537.0271279854</v>
      </c>
      <c r="AR11" s="141">
        <f t="shared" si="41"/>
        <v>1303043.1993775691</v>
      </c>
      <c r="AS11" s="141">
        <f t="shared" si="16"/>
        <v>6192755.2933805706</v>
      </c>
      <c r="AT11" s="143">
        <f>'[2]2028'!$H$99</f>
        <v>0</v>
      </c>
      <c r="AU11" s="145"/>
      <c r="AV11" s="146">
        <f t="shared" ref="AV11:AV12" si="42">31-AW11</f>
        <v>23</v>
      </c>
      <c r="AW11" s="147">
        <v>8</v>
      </c>
      <c r="AX11" s="146">
        <f t="shared" ref="AX11:AX12" si="43">31-AY11</f>
        <v>22</v>
      </c>
      <c r="AY11" s="147">
        <f>'Hari Libur'!H11</f>
        <v>9</v>
      </c>
      <c r="AZ11" s="146">
        <f t="shared" ref="AZ11:AZ12" si="44">31-BA11</f>
        <v>21</v>
      </c>
      <c r="BA11" s="147">
        <v>10</v>
      </c>
      <c r="BB11" s="146">
        <f t="shared" ref="BB11:BB12" si="45">31-BC11</f>
        <v>21</v>
      </c>
      <c r="BC11" s="147">
        <v>10</v>
      </c>
      <c r="BD11" s="146">
        <f t="shared" ref="BD11:BD12" si="46">31-BE11</f>
        <v>20</v>
      </c>
      <c r="BE11" s="147">
        <v>11</v>
      </c>
      <c r="BF11" s="146">
        <f t="shared" ref="BF11:BF12" si="47">31-BG11</f>
        <v>20</v>
      </c>
      <c r="BG11" s="147">
        <v>11</v>
      </c>
      <c r="BH11" s="146">
        <f t="shared" ref="BH11:BH12" si="48">31-BI11</f>
        <v>23</v>
      </c>
      <c r="BI11" s="147">
        <v>8</v>
      </c>
      <c r="BJ11" s="146">
        <f t="shared" ref="BJ11:BJ12" si="49">31-BK11</f>
        <v>23</v>
      </c>
      <c r="BK11" s="147">
        <v>8</v>
      </c>
      <c r="BL11" s="146">
        <f t="shared" ref="BL11:BL12" si="50">31-BM11</f>
        <v>22</v>
      </c>
      <c r="BM11" s="147">
        <v>9</v>
      </c>
      <c r="BN11" s="146">
        <f t="shared" ref="BN11:BN12" si="51">31-BO11</f>
        <v>21</v>
      </c>
      <c r="BO11" s="147">
        <v>10</v>
      </c>
    </row>
    <row r="12" spans="1:67" ht="14.25" customHeight="1">
      <c r="A12" s="136" t="s">
        <v>102</v>
      </c>
      <c r="B12" s="137">
        <f>SUM('Lalin per Hari 2019'!B216:B217,'Lalin per Hari 2019'!B220:B224,'Lalin per Hari 2019'!B227:B231,'Lalin per Hari 2019'!B234:B238,'Lalin per Hari 2019'!B241:B245)</f>
        <v>2519851</v>
      </c>
      <c r="C12" s="137">
        <f>SUM('Lalin per Hari 2019'!C216:C217,'Lalin per Hari 2019'!C220:C224,'Lalin per Hari 2019'!C227:C231,'Lalin per Hari 2019'!C234:C238,'Lalin per Hari 2019'!C241:C245)</f>
        <v>967520</v>
      </c>
      <c r="D12" s="138">
        <f>SUM('Lalin per Hari 2019'!D218:D219,'Lalin per Hari 2019'!D225:D226,'Lalin per Hari 2019'!D232:D233,'Lalin per Hari 2019'!D239:D240,'Lalin per Hari 2019'!D246)</f>
        <v>1241903</v>
      </c>
      <c r="E12" s="139">
        <f t="shared" si="0"/>
        <v>4729274</v>
      </c>
      <c r="F12" s="140">
        <f>SUM('Lalin per Hari 2020'!B218:B222,'Lalin per Hari 2020'!B239:B243,'Lalin per Hari 2020'!B225:B229,'Lalin per Hari 2020'!B233:B234,'Lalin per Hari 2020'!B246)</f>
        <v>1948856</v>
      </c>
      <c r="G12" s="140">
        <f>SUM('Lalin per Hari 2020'!C218:C222,'Lalin per Hari 2020'!C239:C243,'Lalin per Hari 2020'!C225:C229,'Lalin per Hari 2020'!C233:C234,'Lalin per Hari 2020'!C246)</f>
        <v>730219</v>
      </c>
      <c r="H12" s="141">
        <f>SUM('Lalin per Hari 2020'!D216:D217,'Lalin per Hari 2020'!D223:D224,'Lalin per Hari 2020'!D230:D232,'Lalin per Hari 2020'!D235:D238,'Lalin per Hari 2020'!D244:D245)</f>
        <v>1686541</v>
      </c>
      <c r="I12" s="142">
        <f t="shared" si="1"/>
        <v>4365616</v>
      </c>
      <c r="J12" s="140">
        <f>SUM('Lalin per Hari 2021'!B216:B220,'Lalin per Hari 2021'!B223:B224,'Lalin per Hari 2021'!B226:B227,'Lalin per Hari 2021'!B230,'Lalin per Hari 2021'!B232:B234,'Lalin per Hari 2021'!B237:B241,'Lalin per Hari 2021'!B244:B245)</f>
        <v>2057401</v>
      </c>
      <c r="K12" s="140">
        <f>SUM('Lalin per Hari 2021'!C216:C220,'Lalin per Hari 2021'!C223:C224,'Lalin per Hari 2021'!C226:C227,'Lalin per Hari 2021'!C230,'Lalin per Hari 2021'!C232:C234,'Lalin per Hari 2021'!C237:C241,'Lalin per Hari 2021'!C244:C245)</f>
        <v>898434</v>
      </c>
      <c r="L12" s="141">
        <f>SUM('Lalin per Hari 2021'!D215,'Lalin per Hari 2021'!D221:D222,'Lalin per Hari 2021'!D225,'Lalin per Hari 2021'!D228:D229,'Lalin per Hari 2021'!D231,'Lalin per Hari 2021'!D235:D236,'Lalin per Hari 2021'!D242:D243)</f>
        <v>1362070</v>
      </c>
      <c r="M12" s="143">
        <f t="shared" si="2"/>
        <v>4317905</v>
      </c>
      <c r="N12" s="140">
        <f>SUM('Lalin per Hari 2022'!B216:B220,'Lalin per Hari 2022'!B223:B227,'Lalin per Hari 2022'!B230:B231,'Lalin per Hari 2022'!B233:B234,'Lalin per Hari 2022'!B237:B241,'Lalin per Hari 2022'!B244:B246)</f>
        <v>2603084</v>
      </c>
      <c r="O12" s="140">
        <f>SUM('Lalin per Hari 2022'!C216:C220,'Lalin per Hari 2022'!C223:C227,'Lalin per Hari 2022'!C230:C231,'Lalin per Hari 2022'!C233:C234,'Lalin per Hari 2022'!C237:C241,'Lalin per Hari 2022'!C244:C246)</f>
        <v>1055123</v>
      </c>
      <c r="P12" s="141">
        <f>SUM('Lalin per Hari 2022'!D221:D222,'Lalin per Hari 2022'!D228:D229,'Lalin per Hari 2022'!D232,'Lalin per Hari 2022'!D235:D236,'Lalin per Hari 2022'!D242:D243)</f>
        <v>1327434</v>
      </c>
      <c r="Q12" s="139">
        <f t="shared" si="3"/>
        <v>4985641</v>
      </c>
      <c r="R12" s="140">
        <f>SUM('Lalin per Hari 2023'!B216:B219,'Lalin per Hari 2023'!B222:B226,'Lalin per Hari 2023'!B229:B231,'Lalin per Hari 2023'!B233,'Lalin per Hari 2023'!B236:B240,'Lalin per Hari 2023'!B243:B246)</f>
        <v>2523431</v>
      </c>
      <c r="S12" s="140">
        <f>SUM('Lalin per Hari 2023'!C216:C219,'Lalin per Hari 2023'!C222:C226,'Lalin per Hari 2023'!C229:C231,'Lalin per Hari 2023'!C233,'Lalin per Hari 2023'!C236:C240,'Lalin per Hari 2023'!C243:C246)</f>
        <v>1082854</v>
      </c>
      <c r="T12" s="141">
        <f>SUM('Lalin per Hari 2023'!$D$220:$D$221,'Lalin per Hari 2023'!$D$227:$D$228,'Lalin per Hari 2023'!$D$232,'Lalin per Hari 2023'!$D$234:$D$235,'Lalin per Hari 2023'!$D$241:$D$242)</f>
        <v>1299172</v>
      </c>
      <c r="U12" s="139">
        <f t="shared" si="4"/>
        <v>4905457</v>
      </c>
      <c r="V12" s="140">
        <f>SUM('Lalin per Hari 2024 pro'!$B$216:$B$217,'Lalin per Hari 2024 pro'!$B$220:$B$224,'Lalin per Hari 2024 pro'!$B$227:$B$231,'Lalin per Hari 2024 pro'!$B$234:$B$238,'Lalin per Hari 2024 pro'!$B$241:$B$245)</f>
        <v>2596145</v>
      </c>
      <c r="W12" s="140">
        <f>SUM('Lalin per Hari 2024 pro'!$C$216:$C$217,'Lalin per Hari 2024 pro'!$C$220:$C$224,'Lalin per Hari 2024 pro'!$C$227:$C$231,'Lalin per Hari 2024 pro'!$C$234:$C$238,'Lalin per Hari 2024 pro'!$C$241:$C$245)</f>
        <v>1063877</v>
      </c>
      <c r="X12" s="141">
        <f>SUM('Lalin per Hari 2024 pro'!$D$218:$D$219,'Lalin per Hari 2024 pro'!$D$225:$D$226,'Lalin per Hari 2024 pro'!$D$232:$D$233,'Lalin per Hari 2024 pro'!$D$239:$D$240,'Lalin per Hari 2024 pro'!$D$246)</f>
        <v>1344160</v>
      </c>
      <c r="Y12" s="141">
        <f t="shared" si="5"/>
        <v>5004182</v>
      </c>
      <c r="Z12" s="144">
        <f>[1]Resume!H12</f>
        <v>0</v>
      </c>
      <c r="AA12" s="140">
        <f t="shared" si="17"/>
        <v>2257702.1486681048</v>
      </c>
      <c r="AB12" s="141">
        <f t="shared" ref="AB12:AC12" si="52">AB31*BJ12</f>
        <v>897873.40532451903</v>
      </c>
      <c r="AC12" s="141">
        <f t="shared" si="52"/>
        <v>1866477.0354506553</v>
      </c>
      <c r="AD12" s="141">
        <f t="shared" si="7"/>
        <v>5022052.5894432794</v>
      </c>
      <c r="AE12" s="143">
        <f>'[2]2025'!$I$99</f>
        <v>0</v>
      </c>
      <c r="AF12" s="140">
        <f t="shared" si="8"/>
        <v>2277215.8931561033</v>
      </c>
      <c r="AG12" s="141">
        <f t="shared" ref="AG12:AH12" si="53">AG31*BJ12</f>
        <v>905633.89411371015</v>
      </c>
      <c r="AH12" s="141">
        <f t="shared" si="53"/>
        <v>1882609.347670842</v>
      </c>
      <c r="AI12" s="141">
        <f t="shared" si="10"/>
        <v>5065459.1349406559</v>
      </c>
      <c r="AJ12" s="143">
        <f>'[2]2026'!$I$99</f>
        <v>0</v>
      </c>
      <c r="AK12" s="140">
        <f t="shared" si="11"/>
        <v>2538677.066884168</v>
      </c>
      <c r="AL12" s="141">
        <f t="shared" ref="AL12:AM12" si="54">AL31*BL12</f>
        <v>1009615.2959801413</v>
      </c>
      <c r="AM12" s="141">
        <f t="shared" si="54"/>
        <v>1582400.9120842165</v>
      </c>
      <c r="AN12" s="141">
        <f t="shared" si="13"/>
        <v>5130693.2749485252</v>
      </c>
      <c r="AO12" s="143">
        <f>'[2]2027'!$I$99</f>
        <v>0</v>
      </c>
      <c r="AP12" s="140">
        <f t="shared" si="14"/>
        <v>2571370.7301443354</v>
      </c>
      <c r="AQ12" s="141">
        <f t="shared" ref="AQ12:AR12" si="55">AQ31*BN12</f>
        <v>1022617.3524211368</v>
      </c>
      <c r="AR12" s="141">
        <f t="shared" si="55"/>
        <v>1602779.4325495071</v>
      </c>
      <c r="AS12" s="141">
        <f t="shared" si="16"/>
        <v>5196767.5151149798</v>
      </c>
      <c r="AT12" s="143">
        <f>'[2]2028'!$I$99</f>
        <v>0</v>
      </c>
      <c r="AU12" s="145"/>
      <c r="AV12" s="146">
        <f t="shared" si="42"/>
        <v>22</v>
      </c>
      <c r="AW12" s="147">
        <v>9</v>
      </c>
      <c r="AX12" s="146">
        <f t="shared" si="43"/>
        <v>19</v>
      </c>
      <c r="AY12" s="147">
        <f>'Hari Libur'!H12</f>
        <v>12</v>
      </c>
      <c r="AZ12" s="146">
        <f t="shared" si="44"/>
        <v>20</v>
      </c>
      <c r="BA12" s="147">
        <v>11</v>
      </c>
      <c r="BB12" s="146">
        <f t="shared" si="45"/>
        <v>22</v>
      </c>
      <c r="BC12" s="147">
        <v>9</v>
      </c>
      <c r="BD12" s="146">
        <f t="shared" si="46"/>
        <v>22</v>
      </c>
      <c r="BE12" s="147">
        <v>9</v>
      </c>
      <c r="BF12" s="146">
        <f t="shared" si="47"/>
        <v>22</v>
      </c>
      <c r="BG12" s="147">
        <v>9</v>
      </c>
      <c r="BH12" s="146">
        <f t="shared" si="48"/>
        <v>21</v>
      </c>
      <c r="BI12" s="147">
        <v>10</v>
      </c>
      <c r="BJ12" s="146">
        <f t="shared" si="49"/>
        <v>19</v>
      </c>
      <c r="BK12" s="147">
        <v>12</v>
      </c>
      <c r="BL12" s="146">
        <f t="shared" si="50"/>
        <v>21</v>
      </c>
      <c r="BM12" s="147">
        <v>10</v>
      </c>
      <c r="BN12" s="146">
        <f t="shared" si="51"/>
        <v>21</v>
      </c>
      <c r="BO12" s="147">
        <v>10</v>
      </c>
    </row>
    <row r="13" spans="1:67" ht="14.25" customHeight="1">
      <c r="A13" s="136" t="s">
        <v>103</v>
      </c>
      <c r="B13" s="137">
        <f>SUM('Lalin per Hari 2019'!B248:B252,'Lalin per Hari 2019'!B255:B259,'Lalin per Hari 2019'!B262:B266,'Lalin per Hari 2019'!B269:B273,'Lalin per Hari 2019'!B276)</f>
        <v>2321505</v>
      </c>
      <c r="C13" s="137">
        <f>SUM('Lalin per Hari 2019'!C248:C252,'Lalin per Hari 2019'!C255:C259,'Lalin per Hari 2019'!C262:C266,'Lalin per Hari 2019'!C269:C273,'Lalin per Hari 2019'!C276)</f>
        <v>928219</v>
      </c>
      <c r="D13" s="138">
        <f>SUM('Lalin per Hari 2019'!D247,'Lalin per Hari 2019'!D253:D254,'Lalin per Hari 2019'!D260:D261,'Lalin per Hari 2019'!D267:D268,'Lalin per Hari 2019'!D274:D275)</f>
        <v>1288411</v>
      </c>
      <c r="E13" s="139">
        <f t="shared" si="0"/>
        <v>4538135</v>
      </c>
      <c r="F13" s="140">
        <f>SUM('Lalin per Hari 2020'!B247:B250,'Lalin per Hari 2020'!B253:B257,'Lalin per Hari 2020'!B260:B264,'Lalin per Hari 2020'!B267:B271,'Lalin per Hari 2020'!B274:B276)</f>
        <v>2176231</v>
      </c>
      <c r="G13" s="140">
        <f>SUM('Lalin per Hari 2020'!C247:C250,'Lalin per Hari 2020'!C253:C257,'Lalin per Hari 2020'!C260:C264,'Lalin per Hari 2020'!C267:C271,'Lalin per Hari 2020'!C274:C276)</f>
        <v>909671</v>
      </c>
      <c r="H13" s="141">
        <f>SUM('Lalin per Hari 2020'!D251:D252,'Lalin per Hari 2020'!D258:D259,'Lalin per Hari 2020'!D265:D266,'Lalin per Hari 2020'!D272:D273)</f>
        <v>960219</v>
      </c>
      <c r="I13" s="142">
        <f t="shared" si="1"/>
        <v>4046121</v>
      </c>
      <c r="J13" s="140">
        <f>SUM('Lalin per Hari 2021'!B246:B248,'Lalin per Hari 2021'!B251:B255,'Lalin per Hari 2021'!B258:B262,'Lalin per Hari 2021'!B265:B269,'Lalin per Hari 2021'!B272:B275)</f>
        <v>2415003</v>
      </c>
      <c r="K13" s="140">
        <f>SUM('Lalin per Hari 2021'!C246:C248,'Lalin per Hari 2021'!C251:C255,'Lalin per Hari 2021'!C258:C262,'Lalin per Hari 2021'!C265:C269,'Lalin per Hari 2021'!C272:C275)</f>
        <v>989303</v>
      </c>
      <c r="L13" s="141">
        <f>SUM('Lalin per Hari 2021'!D249:D250,'Lalin per Hari 2021'!D256:D257,'Lalin per Hari 2021'!D263:D264,'Lalin per Hari 2021'!D270:D271)</f>
        <v>1145443</v>
      </c>
      <c r="M13" s="143">
        <f t="shared" si="2"/>
        <v>4549749</v>
      </c>
      <c r="N13" s="140">
        <f>SUM('Lalin per Hari 2022'!B247:B248,'Lalin per Hari 2022'!B251:B255,'Lalin per Hari 2022'!B258:B262,'Lalin per Hari 2022'!B265:B269,'Lalin per Hari 2022'!B272:B276)</f>
        <v>2534055</v>
      </c>
      <c r="O13" s="140">
        <f>SUM('Lalin per Hari 2022'!C247:C248,'Lalin per Hari 2022'!C251:C255,'Lalin per Hari 2022'!C258:C262,'Lalin per Hari 2022'!C265:C269,'Lalin per Hari 2022'!C272:C276)</f>
        <v>1047349</v>
      </c>
      <c r="P13" s="141">
        <f>SUM('Lalin per Hari 2022'!D249:D250,'Lalin per Hari 2022'!D256:D257,'Lalin per Hari 2022'!D263:D264,'Lalin per Hari 2022'!D270:D271)</f>
        <v>1199076</v>
      </c>
      <c r="Q13" s="139">
        <f t="shared" si="3"/>
        <v>4780480</v>
      </c>
      <c r="R13" s="141">
        <f>SUM('Lalin per Hari 2023'!B247,'Lalin per Hari 2023'!B250:B254,'Lalin per Hari 2023'!B257:B261,'Lalin per Hari 2023'!B264:B268,'Lalin per Hari 2023'!B271:B273,'Lalin per Hari 2023'!B275)</f>
        <v>2299374</v>
      </c>
      <c r="S13" s="141">
        <f>SUM('Lalin per Hari 2023'!C247,'Lalin per Hari 2023'!C250:C254,'Lalin per Hari 2023'!C257:C261,'Lalin per Hari 2023'!C264:C268,'Lalin per Hari 2023'!C271:C273,'Lalin per Hari 2023'!C275)</f>
        <v>987869</v>
      </c>
      <c r="T13" s="141">
        <f>SUM('Lalin per Hari 2023'!$D$248:$D$249,'Lalin per Hari 2023'!$D$255:$D$256,'Lalin per Hari 2023'!$D$262:$D$263,'Lalin per Hari 2023'!$D$269:$D$270,'Lalin per Hari 2023'!$D$274,'Lalin per Hari 2023'!$D$276)</f>
        <v>1498881</v>
      </c>
      <c r="U13" s="139">
        <f t="shared" si="4"/>
        <v>4786124</v>
      </c>
      <c r="V13" s="140">
        <f>SUM('Lalin per Hari 2024 pro'!$B$248:$B$252,'Lalin per Hari 2024 pro'!$B$255:$B$259,'Lalin per Hari 2024 pro'!$B$263:$B$266,'Lalin per Hari 2024 pro'!$B$269:$B$273,'Lalin per Hari 2024 pro'!$B$276)</f>
        <v>2307823</v>
      </c>
      <c r="W13" s="140">
        <f>SUM('Lalin per Hari 2024 pro'!$C$248:$C$252,'Lalin per Hari 2024 pro'!$C$255:$C$259,'Lalin per Hari 2024 pro'!$C$263:$C$266,'Lalin per Hari 2024 pro'!$C$269:$C$273,'Lalin per Hari 2024 pro'!$C$276)</f>
        <v>986614</v>
      </c>
      <c r="X13" s="141">
        <f>SUM('Lalin per Hari 2024 pro'!$D$247,'Lalin per Hari 2024 pro'!$D$253:$D$254,'Lalin per Hari 2024 pro'!$D$260:$D$262,'Lalin per Hari 2024 pro'!$D$267:$D$268,'Lalin per Hari 2024 pro'!$D$274:$D$275)</f>
        <v>1528269</v>
      </c>
      <c r="Y13" s="141">
        <f t="shared" si="5"/>
        <v>4822706</v>
      </c>
      <c r="Z13" s="144">
        <f>[1]Resume!H13</f>
        <v>0</v>
      </c>
      <c r="AA13" s="140">
        <f t="shared" si="17"/>
        <v>2568376.4241075991</v>
      </c>
      <c r="AB13" s="141">
        <f t="shared" ref="AB13:AC13" si="56">AB32*BJ13</f>
        <v>1098002.809268516</v>
      </c>
      <c r="AC13" s="141">
        <f t="shared" si="56"/>
        <v>1236953.2417802787</v>
      </c>
      <c r="AD13" s="141">
        <f t="shared" si="7"/>
        <v>4903332.4751563938</v>
      </c>
      <c r="AE13" s="143">
        <f>'[2]2025'!$J$99</f>
        <v>0</v>
      </c>
      <c r="AF13" s="140">
        <f t="shared" si="8"/>
        <v>2611314.7947962908</v>
      </c>
      <c r="AG13" s="141">
        <f t="shared" ref="AG13:AH13" si="57">AG32*BJ13</f>
        <v>1116359.3286630509</v>
      </c>
      <c r="AH13" s="141">
        <f t="shared" si="57"/>
        <v>1257632.7482270782</v>
      </c>
      <c r="AI13" s="141">
        <f t="shared" si="10"/>
        <v>4985306.8716864204</v>
      </c>
      <c r="AJ13" s="143">
        <f>'[2]2026'!$J$99</f>
        <v>0</v>
      </c>
      <c r="AK13" s="140">
        <f t="shared" si="11"/>
        <v>2654971.0134063759</v>
      </c>
      <c r="AL13" s="141">
        <f t="shared" ref="AL13:AM13" si="58">AL32*BL13</f>
        <v>1135022.7341615532</v>
      </c>
      <c r="AM13" s="141">
        <f t="shared" si="58"/>
        <v>1278657.976704783</v>
      </c>
      <c r="AN13" s="141">
        <f t="shared" si="13"/>
        <v>5068651.7242727121</v>
      </c>
      <c r="AO13" s="143">
        <f>'[2]2027'!$J$99</f>
        <v>0</v>
      </c>
      <c r="AP13" s="140">
        <f t="shared" si="14"/>
        <v>2576659.0318543692</v>
      </c>
      <c r="AQ13" s="141">
        <f t="shared" ref="AQ13:AR13" si="59">AQ32*BN13</f>
        <v>1101543.6946654776</v>
      </c>
      <c r="AR13" s="141">
        <f t="shared" si="59"/>
        <v>1462539.0454070023</v>
      </c>
      <c r="AS13" s="141">
        <f t="shared" si="16"/>
        <v>5140741.7719268491</v>
      </c>
      <c r="AT13" s="143">
        <f>'[2]2028'!$J$99</f>
        <v>0</v>
      </c>
      <c r="AU13" s="145"/>
      <c r="AV13" s="146">
        <f>30-AW13</f>
        <v>21</v>
      </c>
      <c r="AW13" s="147">
        <v>9</v>
      </c>
      <c r="AX13" s="146">
        <f>30-AY13</f>
        <v>22</v>
      </c>
      <c r="AY13" s="147">
        <f>'Hari Libur'!H13</f>
        <v>8</v>
      </c>
      <c r="AZ13" s="146">
        <f>30-BA13</f>
        <v>22</v>
      </c>
      <c r="BA13" s="147">
        <v>8</v>
      </c>
      <c r="BB13" s="146">
        <f>30-BC13</f>
        <v>22</v>
      </c>
      <c r="BC13" s="147">
        <v>8</v>
      </c>
      <c r="BD13" s="146">
        <f>30-BE13</f>
        <v>20</v>
      </c>
      <c r="BE13" s="147">
        <v>10</v>
      </c>
      <c r="BF13" s="146">
        <f>30-BG13</f>
        <v>20</v>
      </c>
      <c r="BG13" s="147">
        <v>10</v>
      </c>
      <c r="BH13" s="146">
        <f>30-BI13</f>
        <v>22</v>
      </c>
      <c r="BI13" s="147">
        <v>8</v>
      </c>
      <c r="BJ13" s="146">
        <f>30-BK13</f>
        <v>22</v>
      </c>
      <c r="BK13" s="147">
        <v>8</v>
      </c>
      <c r="BL13" s="146">
        <f>30-BM13</f>
        <v>22</v>
      </c>
      <c r="BM13" s="147">
        <v>8</v>
      </c>
      <c r="BN13" s="146">
        <f>30-BO13</f>
        <v>21</v>
      </c>
      <c r="BO13" s="147">
        <v>9</v>
      </c>
    </row>
    <row r="14" spans="1:67" ht="14.25" customHeight="1">
      <c r="A14" s="136" t="s">
        <v>104</v>
      </c>
      <c r="B14" s="137">
        <f>SUM('Lalin per Hari 2019'!B277:B280,'Lalin per Hari 2019'!B283:B287,'Lalin per Hari 2019'!B290:B294,'Lalin per Hari 2019'!B297:B301,'Lalin per Hari 2019'!B304:B307)</f>
        <v>2550618</v>
      </c>
      <c r="C14" s="138">
        <f>SUM('Lalin per Hari 2019'!C277:C280,'Lalin per Hari 2019'!C283:C287,'Lalin per Hari 2019'!C290:C294,'Lalin per Hari 2019'!C297:C301,'Lalin per Hari 2019'!C304:C307)</f>
        <v>1015771</v>
      </c>
      <c r="D14" s="138">
        <f>SUM('Lalin per Hari 2019'!D281:D282,'Lalin per Hari 2019'!D288:D289,'Lalin per Hari 2019'!D295:D296,'Lalin per Hari 2019'!D302:D303)</f>
        <v>1140714</v>
      </c>
      <c r="E14" s="139">
        <f t="shared" si="0"/>
        <v>4707103</v>
      </c>
      <c r="F14" s="140">
        <f>SUM('Lalin per Hari 2020'!B277:B278,'Lalin per Hari 2020'!B281:B285,'Lalin per Hari 2020'!B288:B292,'Lalin per Hari 2020'!B295:B299,'Lalin per Hari 2020'!B302:B303)</f>
        <v>1926381</v>
      </c>
      <c r="G14" s="140">
        <f>SUM('Lalin per Hari 2020'!C277:C278,'Lalin per Hari 2020'!C281:C285,'Lalin per Hari 2020'!C288:C292,'Lalin per Hari 2020'!C295:C299,'Lalin per Hari 2020'!C302:C303)</f>
        <v>805066</v>
      </c>
      <c r="H14" s="141">
        <f>SUM('Lalin per Hari 2020'!D279:D280,'Lalin per Hari 2020'!D286:D287,'Lalin per Hari 2020'!D293:D294,'Lalin per Hari 2020'!D300:D301,'Lalin per Hari 2020'!D304:D307)</f>
        <v>1535752</v>
      </c>
      <c r="I14" s="142">
        <f t="shared" si="1"/>
        <v>4267199</v>
      </c>
      <c r="J14" s="150">
        <f>SUM('Lalin per Hari 2021'!B276,'Lalin per Hari 2021'!B279:B283,'Lalin per Hari 2021'!B286:B290,'Lalin per Hari 2021'!B293,'Lalin per Hari 2021'!B295:B297,'Lalin per Hari 2021'!B300:B304)</f>
        <v>2275858</v>
      </c>
      <c r="K14" s="150">
        <f>SUM('Lalin per Hari 2021'!C276,'Lalin per Hari 2021'!C279:C283,'Lalin per Hari 2021'!C286:C290,'Lalin per Hari 2021'!C293,'Lalin per Hari 2021'!C295:C297,'Lalin per Hari 2021'!C300:C304)</f>
        <v>898422</v>
      </c>
      <c r="L14" s="151">
        <f>SUM('Lalin per Hari 2021'!D277:D278,'Lalin per Hari 2021'!D284:D285,'Lalin per Hari 2021'!D291:D292,'Lalin per Hari 2021'!D294,'Lalin per Hari 2021'!D298:D299,'Lalin per Hari 2021'!D305:D306)</f>
        <v>1662760</v>
      </c>
      <c r="M14" s="143">
        <f t="shared" si="2"/>
        <v>4837040</v>
      </c>
      <c r="N14" s="150">
        <f>SUM('Lalin per Hari 2022'!B279:B283,'Lalin per Hari 2022'!B286:B290,'Lalin per Hari 2022'!B293:B297,'Lalin per Hari 2022'!B300:B304,'Lalin per Hari 2022'!B307)</f>
        <v>2432244</v>
      </c>
      <c r="O14" s="150">
        <f>SUM('Lalin per Hari 2022'!C279:C283,'Lalin per Hari 2022'!C286:C290,'Lalin per Hari 2022'!C293:C297,'Lalin per Hari 2022'!C300:C304,'Lalin per Hari 2022'!C307)</f>
        <v>1007413</v>
      </c>
      <c r="P14" s="151">
        <f>SUM('Lalin per Hari 2022'!D277:D278,'Lalin per Hari 2022'!D284:D285,'Lalin per Hari 2022'!D291:D292,'Lalin per Hari 2022'!D298:D299,'Lalin per Hari 2022'!D305:D306)</f>
        <v>1503318</v>
      </c>
      <c r="Q14" s="139">
        <f t="shared" si="3"/>
        <v>4942975</v>
      </c>
      <c r="R14" s="140">
        <f>SUM('Lalin per Hari 2023'!B278:B282,'Lalin per Hari 2023'!B285:B289,'Lalin per Hari 2023'!B292:B296,'Lalin per Hari 2023'!B299:B303,'Lalin per Hari 2023'!B306:B307)</f>
        <v>2552081</v>
      </c>
      <c r="S14" s="140">
        <f>SUM('Lalin per Hari 2023'!C278:C282,'Lalin per Hari 2023'!C285:C289,'Lalin per Hari 2023'!C292:C296,'Lalin per Hari 2023'!C299:C303,'Lalin per Hari 2023'!C306:C307)</f>
        <v>1082817</v>
      </c>
      <c r="T14" s="141">
        <f>SUM('Lalin per Hari 2023'!$D$277,'Lalin per Hari 2023'!$D$283:$D$284,'Lalin per Hari 2023'!$D$290:$D$291,'Lalin per Hari 2023'!$D$297:$D$298,'Lalin per Hari 2023'!$D$304:$D$305)</f>
        <v>1383365</v>
      </c>
      <c r="U14" s="139">
        <f t="shared" si="4"/>
        <v>5018263</v>
      </c>
      <c r="V14" s="140">
        <f>SUM('Lalin per Hari 2024 pro'!$B$277:$B$280,'Lalin per Hari 2024 pro'!$B$283:$B$287,'Lalin per Hari 2024 pro'!$B$290:$B$294,'Lalin per Hari 2024 pro'!$B$297:$B$301,'Lalin per Hari 2024 pro'!$B$304:$B$307)</f>
        <v>2723005</v>
      </c>
      <c r="W14" s="140">
        <f>SUM('Lalin per Hari 2024 pro'!$C$277:$C$280,'Lalin per Hari 2024 pro'!$C$283:$C$287,'Lalin per Hari 2024 pro'!$C$290:$C$294,'Lalin per Hari 2024 pro'!$C$297:$C$301,'Lalin per Hari 2024 pro'!$C$304:$C$307)</f>
        <v>1129256</v>
      </c>
      <c r="X14" s="141">
        <f>SUM('Lalin per Hari 2024 pro'!$D$281:$D$282,'Lalin per Hari 2024 pro'!$D$288:$D$289,'Lalin per Hari 2024 pro'!$D$295:$D$296,'Lalin per Hari 2024 pro'!$D$302:$D$303)</f>
        <v>1243963</v>
      </c>
      <c r="Y14" s="141">
        <f t="shared" si="5"/>
        <v>5096224</v>
      </c>
      <c r="Z14" s="144">
        <f>[1]Resume!H14</f>
        <v>0</v>
      </c>
      <c r="AA14" s="140">
        <f t="shared" si="17"/>
        <v>2823383.6355927684</v>
      </c>
      <c r="AB14" s="141">
        <f t="shared" ref="AB14:AC14" si="60">AB33*BJ14</f>
        <v>1187176.5669749971</v>
      </c>
      <c r="AC14" s="141">
        <f t="shared" si="60"/>
        <v>1295080.6036420704</v>
      </c>
      <c r="AD14" s="141">
        <f t="shared" si="7"/>
        <v>5305640.8062098362</v>
      </c>
      <c r="AE14" s="143">
        <f>'[2]2025'!$K$99</f>
        <v>0</v>
      </c>
      <c r="AF14" s="140">
        <f t="shared" si="8"/>
        <v>2939403.6503470168</v>
      </c>
      <c r="AG14" s="141">
        <f t="shared" ref="AG14:AH14" si="61">AG33*BJ14</f>
        <v>1235960.6716499608</v>
      </c>
      <c r="AH14" s="141">
        <f t="shared" si="61"/>
        <v>1348298.7596334533</v>
      </c>
      <c r="AI14" s="141">
        <f t="shared" si="10"/>
        <v>5523663.0816304311</v>
      </c>
      <c r="AJ14" s="143">
        <f>'[2]2026'!$K$99</f>
        <v>0</v>
      </c>
      <c r="AK14" s="140">
        <f t="shared" si="11"/>
        <v>2921091.6215726929</v>
      </c>
      <c r="AL14" s="141">
        <f t="shared" ref="AL14:AM14" si="62">AL33*BL14</f>
        <v>1228260.8283907629</v>
      </c>
      <c r="AM14" s="141">
        <f t="shared" si="62"/>
        <v>1559670.8722365068</v>
      </c>
      <c r="AN14" s="141">
        <f t="shared" si="13"/>
        <v>5709023.322199963</v>
      </c>
      <c r="AO14" s="143">
        <f>'[2]2027'!$K$99</f>
        <v>0</v>
      </c>
      <c r="AP14" s="140">
        <f t="shared" si="14"/>
        <v>3162883.5434072041</v>
      </c>
      <c r="AQ14" s="141">
        <f t="shared" ref="AQ14:AR14" si="63">AQ33*BN14</f>
        <v>1329929.5141715796</v>
      </c>
      <c r="AR14" s="141">
        <f t="shared" si="63"/>
        <v>1450808.5536117302</v>
      </c>
      <c r="AS14" s="141">
        <f t="shared" si="16"/>
        <v>5943621.6111905137</v>
      </c>
      <c r="AT14" s="143">
        <f>'[2]2028'!$K$99</f>
        <v>0</v>
      </c>
      <c r="AU14" s="145"/>
      <c r="AV14" s="146">
        <f>31-AW14</f>
        <v>23</v>
      </c>
      <c r="AW14" s="147">
        <v>8</v>
      </c>
      <c r="AX14" s="146">
        <f>31-AY14</f>
        <v>21</v>
      </c>
      <c r="AY14" s="147">
        <f>'Hari Libur'!H14</f>
        <v>10</v>
      </c>
      <c r="AZ14" s="146">
        <f>31-BA14</f>
        <v>20</v>
      </c>
      <c r="BA14" s="147">
        <v>11</v>
      </c>
      <c r="BB14" s="146">
        <f>31-BC14</f>
        <v>21</v>
      </c>
      <c r="BC14" s="147">
        <v>10</v>
      </c>
      <c r="BD14" s="146">
        <f>31-BE14</f>
        <v>22</v>
      </c>
      <c r="BE14" s="147">
        <v>9</v>
      </c>
      <c r="BF14" s="146">
        <f>31-BG14</f>
        <v>22</v>
      </c>
      <c r="BG14" s="147">
        <v>9</v>
      </c>
      <c r="BH14" s="146">
        <f>31-BI14</f>
        <v>23</v>
      </c>
      <c r="BI14" s="147">
        <v>8</v>
      </c>
      <c r="BJ14" s="146">
        <f>31-BK14</f>
        <v>22</v>
      </c>
      <c r="BK14" s="147">
        <v>9</v>
      </c>
      <c r="BL14" s="146">
        <f>31-BM14</f>
        <v>21</v>
      </c>
      <c r="BM14" s="147">
        <v>10</v>
      </c>
      <c r="BN14" s="146">
        <f>31-BO14</f>
        <v>22</v>
      </c>
      <c r="BO14" s="147">
        <v>9</v>
      </c>
    </row>
    <row r="15" spans="1:67" ht="14.25" customHeight="1">
      <c r="A15" s="136" t="s">
        <v>105</v>
      </c>
      <c r="B15" s="137">
        <f>SUM('Lalin per Hari 2019'!B308,'Lalin per Hari 2019'!B311:B315,'Lalin per Hari 2019'!B318:B322,'Lalin per Hari 2019'!B325:B329,'Lalin per Hari 2019'!B332:B336)</f>
        <v>2388496</v>
      </c>
      <c r="C15" s="138">
        <f>SUM('Lalin per Hari 2019'!C308,'Lalin per Hari 2019'!C311:C315,'Lalin per Hari 2019'!C318:C322,'Lalin per Hari 2019'!C325:C329,'Lalin per Hari 2019'!C332:C336)</f>
        <v>929328</v>
      </c>
      <c r="D15" s="138">
        <f>SUM('Lalin per Hari 2019'!D309:D310,'Lalin per Hari 2019'!D316:D317,'Lalin per Hari 2019'!D323:D324,'Lalin per Hari 2019'!D330:D331,'Lalin per Hari 2019'!D337)</f>
        <v>1295618</v>
      </c>
      <c r="E15" s="139">
        <f t="shared" si="0"/>
        <v>4613442</v>
      </c>
      <c r="F15" s="140">
        <f>SUM('Lalin per Hari 2020'!B309:B313,'Lalin per Hari 2020'!B316:B320,'Lalin per Hari 2020'!B323:B327,'Lalin per Hari 2020'!B330:B334,'Lalin per Hari 2020'!B337)</f>
        <v>2274972</v>
      </c>
      <c r="G15" s="140">
        <f>SUM('Lalin per Hari 2020'!C309:C313,'Lalin per Hari 2020'!C316:C320,'Lalin per Hari 2020'!C323:C327,'Lalin per Hari 2020'!C330:C334,'Lalin per Hari 2020'!C337)</f>
        <v>905840</v>
      </c>
      <c r="H15" s="141">
        <f>SUM('Lalin per Hari 2020'!D308,'Lalin per Hari 2020'!D314:D315,'Lalin per Hari 2020'!D321:D322,'Lalin per Hari 2020'!D328:D329,'Lalin per Hari 2020'!D335:D336)</f>
        <v>1225617</v>
      </c>
      <c r="I15" s="142">
        <f t="shared" si="1"/>
        <v>4406429</v>
      </c>
      <c r="J15" s="152">
        <f>SUM('Lalin per Hari 2021'!B307:B311,'Lalin per Hari 2021'!B314:B318,'Lalin per Hari 2021'!B321:B325,'Lalin per Hari 2021'!B328:B332,'Lalin per Hari 2021'!B335:B336)</f>
        <v>2567952</v>
      </c>
      <c r="K15" s="152">
        <f>SUM('Lalin per Hari 2021'!C307:C311,'Lalin per Hari 2021'!C314:C318,'Lalin per Hari 2021'!C321:C325,'Lalin per Hari 2021'!C328:C332,'Lalin per Hari 2021'!C335:C336)</f>
        <v>1009250</v>
      </c>
      <c r="L15" s="151">
        <f>SUM('Lalin per Hari 2021'!D312:D313,'Lalin per Hari 2021'!D319:D320,'Lalin per Hari 2021'!D326:D327,'Lalin per Hari 2021'!D333:D334)</f>
        <v>1232427</v>
      </c>
      <c r="M15" s="143">
        <f t="shared" si="2"/>
        <v>4809629</v>
      </c>
      <c r="N15" s="152">
        <f>SUM('Lalin per Hari 2022'!B308:B311,'Lalin per Hari 2022'!B314:B318,'Lalin per Hari 2022'!B321:B325,'Lalin per Hari 2022'!B328:B332,'Lalin per Hari 2022'!B335:B337)</f>
        <v>2559375</v>
      </c>
      <c r="O15" s="152">
        <f>SUM('Lalin per Hari 2022'!C308:C311,'Lalin per Hari 2022'!C314:C318,'Lalin per Hari 2022'!C321:C325,'Lalin per Hari 2022'!C328:C332,'Lalin per Hari 2022'!C335:C337)</f>
        <v>1058995</v>
      </c>
      <c r="P15" s="151">
        <f>SUM('Lalin per Hari 2022'!D312:D313,'Lalin per Hari 2022'!D319:D320,'Lalin per Hari 2022'!D326:D327,'Lalin per Hari 2022'!D333:D334)</f>
        <v>1199941</v>
      </c>
      <c r="Q15" s="139">
        <f t="shared" si="3"/>
        <v>4818311</v>
      </c>
      <c r="R15" s="140">
        <f>SUM('Lalin per Hari 2023'!B308:B310,'Lalin per Hari 2023'!B313:B317,'Lalin per Hari 2023'!B320:B324,'Lalin per Hari 2023'!B327:B331,'Lalin per Hari 2023'!B334:B337)</f>
        <v>2592685</v>
      </c>
      <c r="S15" s="140">
        <f>SUM('Lalin per Hari 2023'!C308:C310,'Lalin per Hari 2023'!C313:C317,'Lalin per Hari 2023'!C320:C324,'Lalin per Hari 2023'!C327:C331,'Lalin per Hari 2023'!C334:C337)</f>
        <v>1087357</v>
      </c>
      <c r="T15" s="141">
        <f>SUM('Lalin per Hari 2023'!$D$311:$D$312,'Lalin per Hari 2023'!$D$318:$D$319,'Lalin per Hari 2023'!$D$325:$D$326,'Lalin per Hari 2023'!$D$332:$D$333)</f>
        <v>1250848</v>
      </c>
      <c r="U15" s="139">
        <f t="shared" si="4"/>
        <v>4930890</v>
      </c>
      <c r="V15" s="140">
        <f>SUM('Lalin per Hari 2024 pro'!$B$308,'Lalin per Hari 2024 pro'!$B$311:$B$315,'Lalin per Hari 2024 pro'!$B$318:$B$322,'Lalin per Hari 2024 pro'!$B$325:$B$329,'Lalin per Hari 2024 pro'!$B$332:$B$336)</f>
        <v>2521261</v>
      </c>
      <c r="W15" s="140">
        <f>SUM('Lalin per Hari 2024 pro'!$C$308,'Lalin per Hari 2024 pro'!$C$311:$C$315,'Lalin per Hari 2024 pro'!$C$318:$C$322,'Lalin per Hari 2024 pro'!$C$325:$C$329,'Lalin per Hari 2024 pro'!$C$332:$C$336)</f>
        <v>1048959</v>
      </c>
      <c r="X15" s="141">
        <f>SUM('Lalin per Hari 2024 pro'!$D$309:$D$310,'Lalin per Hari 2024 pro'!$D$316:$D$317,'Lalin per Hari 2024 pro'!$D$323:$D$324,'Lalin per Hari 2024 pro'!$D$330:$D$331,'Lalin per Hari 2024 pro'!$D$337)</f>
        <v>1436411</v>
      </c>
      <c r="Y15" s="141">
        <f t="shared" si="5"/>
        <v>5006631</v>
      </c>
      <c r="Z15" s="144">
        <f>[1]Resume!H15</f>
        <v>0</v>
      </c>
      <c r="AA15" s="140">
        <f t="shared" si="17"/>
        <v>2431127.9763405295</v>
      </c>
      <c r="AB15" s="141">
        <f t="shared" ref="AB15:AC15" si="64">AB34*BJ15</f>
        <v>1011459.5715930185</v>
      </c>
      <c r="AC15" s="141">
        <f t="shared" si="64"/>
        <v>1632392.7070559438</v>
      </c>
      <c r="AD15" s="141">
        <f t="shared" si="7"/>
        <v>5074980.2549894918</v>
      </c>
      <c r="AE15" s="143">
        <f>'[2]2025'!$L$99</f>
        <v>0</v>
      </c>
      <c r="AF15" s="140">
        <f t="shared" si="8"/>
        <v>2551798.1600753441</v>
      </c>
      <c r="AG15" s="141">
        <f t="shared" ref="AG15:AH15" si="65">AG34*BJ15</f>
        <v>1061663.8444788037</v>
      </c>
      <c r="AH15" s="141">
        <f t="shared" si="65"/>
        <v>1713417.2889803885</v>
      </c>
      <c r="AI15" s="141">
        <f t="shared" si="10"/>
        <v>5326879.2935345359</v>
      </c>
      <c r="AJ15" s="143">
        <f>'[2]2026'!$L$99</f>
        <v>0</v>
      </c>
      <c r="AK15" s="140">
        <f t="shared" si="11"/>
        <v>2806003.4779263302</v>
      </c>
      <c r="AL15" s="141">
        <f t="shared" ref="AL15:AM15" si="66">AL34*BL15</f>
        <v>1167424.793467287</v>
      </c>
      <c r="AM15" s="141">
        <f t="shared" si="66"/>
        <v>1598634.2793275423</v>
      </c>
      <c r="AN15" s="141">
        <f t="shared" si="13"/>
        <v>5572062.5507211592</v>
      </c>
      <c r="AO15" s="143">
        <f>'[2]2027'!$L$99</f>
        <v>0</v>
      </c>
      <c r="AP15" s="140">
        <f t="shared" si="14"/>
        <v>2935156.9718359835</v>
      </c>
      <c r="AQ15" s="141">
        <f t="shared" ref="AQ15:AR15" si="67">AQ34*BN15</f>
        <v>1221158.5083892944</v>
      </c>
      <c r="AR15" s="141">
        <f t="shared" si="67"/>
        <v>1672215.5148046541</v>
      </c>
      <c r="AS15" s="141">
        <f t="shared" si="16"/>
        <v>5828530.9950299319</v>
      </c>
      <c r="AT15" s="143">
        <f>'[2]2028'!$L$99</f>
        <v>0</v>
      </c>
      <c r="AU15" s="145"/>
      <c r="AV15" s="146">
        <f>30-AW15</f>
        <v>21</v>
      </c>
      <c r="AW15" s="147">
        <v>9</v>
      </c>
      <c r="AX15" s="146">
        <f>30-AY15</f>
        <v>21</v>
      </c>
      <c r="AY15" s="147">
        <f>'Hari Libur'!H15</f>
        <v>9</v>
      </c>
      <c r="AZ15" s="146">
        <f>30-BA15</f>
        <v>22</v>
      </c>
      <c r="BA15" s="147">
        <v>8</v>
      </c>
      <c r="BB15" s="146">
        <f>30-BC15</f>
        <v>22</v>
      </c>
      <c r="BC15" s="147">
        <v>8</v>
      </c>
      <c r="BD15" s="146">
        <f>30-BE15</f>
        <v>22</v>
      </c>
      <c r="BE15" s="147">
        <v>8</v>
      </c>
      <c r="BF15" s="146">
        <f>30-BG15</f>
        <v>22</v>
      </c>
      <c r="BG15" s="147">
        <v>8</v>
      </c>
      <c r="BH15" s="146">
        <f>30-BI15</f>
        <v>20</v>
      </c>
      <c r="BI15" s="147">
        <v>10</v>
      </c>
      <c r="BJ15" s="146">
        <f>30-BK15</f>
        <v>21</v>
      </c>
      <c r="BK15" s="147">
        <v>9</v>
      </c>
      <c r="BL15" s="146">
        <f>30-BM15</f>
        <v>22</v>
      </c>
      <c r="BM15" s="147">
        <v>8</v>
      </c>
      <c r="BN15" s="146">
        <f>30-BO15</f>
        <v>22</v>
      </c>
      <c r="BO15" s="147">
        <v>8</v>
      </c>
    </row>
    <row r="16" spans="1:67" ht="14.25" customHeight="1">
      <c r="A16" s="136" t="s">
        <v>106</v>
      </c>
      <c r="B16" s="137">
        <f>SUM('Lalin per Hari 2019'!B339:B343,'Lalin per Hari 2019'!B346:B350,'Lalin per Hari 2019'!B353:B357,'Lalin per Hari 2019'!B360,'Lalin per Hari 2019'!B363:B364,'Lalin per Hari 2019'!B367:B368)</f>
        <v>2360165</v>
      </c>
      <c r="C16" s="137">
        <f>SUM('Lalin per Hari 2019'!C339:C343,'Lalin per Hari 2019'!C346:C350,'Lalin per Hari 2019'!C353:C357,'Lalin per Hari 2019'!C360,'Lalin per Hari 2019'!C363:C364,'Lalin per Hari 2019'!C367:C368)</f>
        <v>804647</v>
      </c>
      <c r="D16" s="138">
        <f>SUM('Lalin per Hari 2019'!D338,'Lalin per Hari 2019'!D344:D345,'Lalin per Hari 2019'!D351:D352,'Lalin per Hari 2019'!D358:D359,'Lalin per Hari 2019'!D361:D362,'Lalin per Hari 2019'!D365:D366)</f>
        <v>1638385</v>
      </c>
      <c r="E16" s="139">
        <f t="shared" si="0"/>
        <v>4803197</v>
      </c>
      <c r="F16" s="140">
        <f>SUM('Lalin per Hari 2020'!B338:B341,'Lalin per Hari 2020'!B344:B348,'Lalin per Hari 2020'!B351:B355,'Lalin per Hari 2020'!B358:B360,'Lalin per Hari 2020'!B365:B368)</f>
        <v>2334154</v>
      </c>
      <c r="G16" s="140">
        <f>SUM('Lalin per Hari 2020'!C338:C341,'Lalin per Hari 2020'!C344:C348,'Lalin per Hari 2020'!C351:C355,'Lalin per Hari 2020'!C358:C360,'Lalin per Hari 2020'!C365:C368)</f>
        <v>844659</v>
      </c>
      <c r="H16" s="141">
        <f>SUM('Lalin per Hari 2020'!D342:D343,'Lalin per Hari 2020'!D349:D350,'Lalin per Hari 2020'!D356:D357,'Lalin per Hari 2020'!D361:D364)</f>
        <v>1346502</v>
      </c>
      <c r="I16" s="142">
        <f t="shared" si="1"/>
        <v>4525315</v>
      </c>
      <c r="J16" s="152">
        <f>SUM('Lalin per Hari 2021'!B337:B339,'Lalin per Hari 2021'!B342:B346,'Lalin per Hari 2021'!B349:B353,'Lalin per Hari 2021'!B356:B360,'Lalin per Hari 2021'!B363:B367)</f>
        <v>2781566</v>
      </c>
      <c r="K16" s="152">
        <f>SUM('Lalin per Hari 2021'!C337:C339,'Lalin per Hari 2021'!C342:C346,'Lalin per Hari 2021'!C349:C353,'Lalin per Hari 2021'!C356:C360,'Lalin per Hari 2021'!C363:C367)</f>
        <v>1018955</v>
      </c>
      <c r="L16" s="151">
        <f>SUM('Lalin per Hari 2021'!D340:D341,'Lalin per Hari 2021'!D347:D348,'Lalin per Hari 2021'!D354:D355,'Lalin per Hari 2021'!D361:D362)</f>
        <v>1226246</v>
      </c>
      <c r="M16" s="143">
        <f t="shared" si="2"/>
        <v>5026767</v>
      </c>
      <c r="N16" s="152">
        <f>SUM('Lalin per Hari 2022'!B338:B339,'Lalin per Hari 2022'!B342:B346,'Lalin per Hari 2022'!B349:B353,'Lalin per Hari 2022'!B356:B360,'Lalin per Hari 2022'!B363:B368)</f>
        <v>2765657</v>
      </c>
      <c r="O16" s="152">
        <f>SUM('Lalin per Hari 2022'!C338:C339,'Lalin per Hari 2022'!C342:C346,'Lalin per Hari 2022'!C349:C353,'Lalin per Hari 2022'!C356:C360,'Lalin per Hari 2022'!C363:C368)</f>
        <v>1025057</v>
      </c>
      <c r="P16" s="151">
        <f>SUM('Lalin per Hari 2022'!D340:D341,'Lalin per Hari 2022'!D347:D348,'Lalin per Hari 2022'!D354:D355,'Lalin per Hari 2022'!D361:D362)</f>
        <v>1249569</v>
      </c>
      <c r="Q16" s="139">
        <f t="shared" si="3"/>
        <v>5040283</v>
      </c>
      <c r="R16" s="140">
        <f>SUM('Lalin per Hari 2023'!B338,'Lalin per Hari 2023'!B341:B345,'Lalin per Hari 2023'!B348:B352,'Lalin per Hari 2023'!B355:B359,'Lalin per Hari 2023'!B363:B366)</f>
        <v>2442861</v>
      </c>
      <c r="S16" s="140">
        <f>SUM('Lalin per Hari 2023'!C338,'Lalin per Hari 2023'!C341:C345,'Lalin per Hari 2023'!C348:C352,'Lalin per Hari 2023'!C355:C359,'Lalin per Hari 2023'!C363:C366)</f>
        <v>962349</v>
      </c>
      <c r="T16" s="141">
        <f>SUM('Lalin per Hari 2023'!$D$339:$D$340,'Lalin per Hari 2023'!$D$346:$D$347,'Lalin per Hari 2023'!$D$353:$D$354,'Lalin per Hari 2023'!$D$360:$D$362,'Lalin per Hari 2023'!$D$367:$D$368)</f>
        <v>1697025</v>
      </c>
      <c r="U16" s="139">
        <f t="shared" si="4"/>
        <v>5102235</v>
      </c>
      <c r="V16" s="140">
        <f>SUM('Lalin per Hari 2024 pro'!$B$339:$B$343,'Lalin per Hari 2024 pro'!$B$346:$B$350,'Lalin per Hari 2024 pro'!$B$353:$B$357,'Lalin per Hari 2024 pro'!$B$360:$B$361,'Lalin per Hari 2024 pro'!$B$363:$B$364,'Lalin per Hari 2024 pro'!$B$367:$B$368)</f>
        <v>2545774</v>
      </c>
      <c r="W16" s="140">
        <f>SUM('Lalin per Hari 2024 pro'!$C$339:$C$343,'Lalin per Hari 2024 pro'!$C$346:$C$350,'Lalin per Hari 2024 pro'!$C$353:$C$357,'Lalin per Hari 2024 pro'!$C$360:$C$361,'Lalin per Hari 2024 pro'!$C$363:$C$364,'Lalin per Hari 2024 pro'!$C$367:$C$368)</f>
        <v>964770</v>
      </c>
      <c r="X16" s="141">
        <f>SUM('Lalin per Hari 2024 pro'!$D$338,'Lalin per Hari 2024 pro'!$D$344:$D$345,'Lalin per Hari 2024 pro'!$D$351:$D$352,'Lalin per Hari 2024 pro'!$D$358:$D$359,'Lalin per Hari 2024 pro'!$D$362,'Lalin per Hari 2024 pro'!$D$365:$D$366)</f>
        <v>1499016</v>
      </c>
      <c r="Y16" s="141">
        <f t="shared" si="5"/>
        <v>5009560</v>
      </c>
      <c r="Z16" s="144">
        <f>[1]Resume!H16</f>
        <v>0</v>
      </c>
      <c r="AA16" s="140">
        <f t="shared" si="17"/>
        <v>2832731.6350675654</v>
      </c>
      <c r="AB16" s="141">
        <f t="shared" ref="AB16:AC16" si="68">AB35*BJ16</f>
        <v>1073518.1125913514</v>
      </c>
      <c r="AC16" s="141">
        <f t="shared" si="68"/>
        <v>1240649.1817112009</v>
      </c>
      <c r="AD16" s="141">
        <f t="shared" si="7"/>
        <v>5146898.9293701174</v>
      </c>
      <c r="AE16" s="143">
        <f>'[2]2025'!$M$99</f>
        <v>0</v>
      </c>
      <c r="AF16" s="140">
        <f t="shared" si="8"/>
        <v>2904973.6679261113</v>
      </c>
      <c r="AG16" s="141">
        <f t="shared" ref="AG16:AH16" si="69">AG35*BJ16</f>
        <v>1100895.6198017083</v>
      </c>
      <c r="AH16" s="141">
        <f t="shared" si="69"/>
        <v>1272288.9663775554</v>
      </c>
      <c r="AI16" s="141">
        <f t="shared" si="10"/>
        <v>5278158.2541053751</v>
      </c>
      <c r="AJ16" s="143">
        <f>'[2]2026'!$M$99</f>
        <v>0</v>
      </c>
      <c r="AK16" s="140">
        <f t="shared" si="11"/>
        <v>3114469.7907673093</v>
      </c>
      <c r="AL16" s="141">
        <f t="shared" ref="AL16:AM16" si="70">AL35*BL16</f>
        <v>1180288.2031313763</v>
      </c>
      <c r="AM16" s="141">
        <f t="shared" si="70"/>
        <v>1159765.0203910212</v>
      </c>
      <c r="AN16" s="141">
        <f t="shared" si="13"/>
        <v>5454523.0142897069</v>
      </c>
      <c r="AO16" s="143">
        <f>'[2]2027'!$M$99</f>
        <v>0</v>
      </c>
      <c r="AP16" s="140">
        <f t="shared" si="14"/>
        <v>2798727.7467372729</v>
      </c>
      <c r="AQ16" s="141">
        <f t="shared" ref="AQ16:AR16" si="71">AQ35*BN16</f>
        <v>1060631.6853812311</v>
      </c>
      <c r="AR16" s="141">
        <f t="shared" si="71"/>
        <v>1647961.5519693103</v>
      </c>
      <c r="AS16" s="141">
        <f t="shared" si="16"/>
        <v>5507320.9840878146</v>
      </c>
      <c r="AT16" s="143">
        <f>'[2]2028'!$M$99</f>
        <v>0</v>
      </c>
      <c r="AU16" s="145"/>
      <c r="AV16" s="146">
        <f>31-AW16</f>
        <v>20</v>
      </c>
      <c r="AW16" s="147">
        <v>11</v>
      </c>
      <c r="AX16" s="146">
        <f>31-AY16</f>
        <v>21</v>
      </c>
      <c r="AY16" s="147">
        <f>'Hari Libur'!H16</f>
        <v>10</v>
      </c>
      <c r="AZ16" s="146">
        <f>31-BA16</f>
        <v>23</v>
      </c>
      <c r="BA16" s="147">
        <v>8</v>
      </c>
      <c r="BB16" s="146">
        <f>31-BC16</f>
        <v>22</v>
      </c>
      <c r="BC16" s="147">
        <v>9</v>
      </c>
      <c r="BD16" s="146">
        <f>31-BE16</f>
        <v>20</v>
      </c>
      <c r="BE16" s="147">
        <v>11</v>
      </c>
      <c r="BF16" s="146">
        <f>31-BG16</f>
        <v>20</v>
      </c>
      <c r="BG16" s="147">
        <v>11</v>
      </c>
      <c r="BH16" s="146">
        <f>31-BI16</f>
        <v>22</v>
      </c>
      <c r="BI16" s="147">
        <v>9</v>
      </c>
      <c r="BJ16" s="146">
        <f>31-BK16</f>
        <v>22</v>
      </c>
      <c r="BK16" s="147">
        <v>9</v>
      </c>
      <c r="BL16" s="146">
        <f>31-BM16</f>
        <v>23</v>
      </c>
      <c r="BM16" s="147">
        <v>8</v>
      </c>
      <c r="BN16" s="146">
        <f>31-BO16</f>
        <v>20</v>
      </c>
      <c r="BO16" s="147">
        <v>11</v>
      </c>
    </row>
    <row r="17" spans="1:67" ht="14.25" customHeight="1">
      <c r="A17" s="153" t="s">
        <v>4</v>
      </c>
      <c r="B17" s="154">
        <f t="shared" ref="B17:L17" si="72">SUM(B5:B16)</f>
        <v>27865801</v>
      </c>
      <c r="C17" s="155">
        <f t="shared" si="72"/>
        <v>10549918</v>
      </c>
      <c r="D17" s="155">
        <f t="shared" si="72"/>
        <v>16431335</v>
      </c>
      <c r="E17" s="156">
        <f t="shared" si="72"/>
        <v>54847054</v>
      </c>
      <c r="F17" s="157">
        <f t="shared" si="72"/>
        <v>24394329</v>
      </c>
      <c r="G17" s="157">
        <f t="shared" si="72"/>
        <v>9323908</v>
      </c>
      <c r="H17" s="158">
        <f t="shared" si="72"/>
        <v>13989645</v>
      </c>
      <c r="I17" s="159">
        <f t="shared" si="72"/>
        <v>47707882</v>
      </c>
      <c r="J17" s="158">
        <f t="shared" si="72"/>
        <v>26861355</v>
      </c>
      <c r="K17" s="158">
        <f t="shared" si="72"/>
        <v>10704393</v>
      </c>
      <c r="L17" s="158">
        <f t="shared" si="72"/>
        <v>15322905</v>
      </c>
      <c r="M17" s="160">
        <f t="shared" si="2"/>
        <v>52888653</v>
      </c>
      <c r="N17" s="158">
        <f t="shared" ref="N17:P17" si="73">SUM(N5:N16)</f>
        <v>29880927</v>
      </c>
      <c r="O17" s="158">
        <f t="shared" si="73"/>
        <v>11618083</v>
      </c>
      <c r="P17" s="159">
        <f t="shared" si="73"/>
        <v>16790732</v>
      </c>
      <c r="Q17" s="141">
        <f t="shared" si="3"/>
        <v>58289742</v>
      </c>
      <c r="R17" s="158">
        <f t="shared" ref="R17:T17" si="74">SUM(R5:R16)</f>
        <v>28408184</v>
      </c>
      <c r="S17" s="158">
        <f t="shared" si="74"/>
        <v>11471713</v>
      </c>
      <c r="T17" s="159">
        <f t="shared" si="74"/>
        <v>18298529</v>
      </c>
      <c r="U17" s="141">
        <f t="shared" si="4"/>
        <v>58178426</v>
      </c>
      <c r="V17" s="158">
        <f t="shared" ref="V17:AC17" si="75">SUM(V5:V16)</f>
        <v>29337892.068593949</v>
      </c>
      <c r="W17" s="158">
        <f t="shared" si="75"/>
        <v>11538789.931406051</v>
      </c>
      <c r="X17" s="159">
        <f t="shared" si="75"/>
        <v>18085946.399999999</v>
      </c>
      <c r="Y17" s="141">
        <f t="shared" si="75"/>
        <v>58962628.400000006</v>
      </c>
      <c r="Z17" s="142">
        <f t="shared" si="75"/>
        <v>0</v>
      </c>
      <c r="AA17" s="157">
        <f t="shared" si="75"/>
        <v>30477230.6936756</v>
      </c>
      <c r="AB17" s="158">
        <f t="shared" si="75"/>
        <v>11821881.526136152</v>
      </c>
      <c r="AC17" s="159">
        <f t="shared" si="75"/>
        <v>18526733.382838644</v>
      </c>
      <c r="AD17" s="158">
        <f t="shared" si="7"/>
        <v>60825845.602650397</v>
      </c>
      <c r="AE17" s="160">
        <f t="shared" ref="AE17:AH17" si="76">SUM(AE5:AE16)</f>
        <v>0</v>
      </c>
      <c r="AF17" s="157">
        <f t="shared" si="76"/>
        <v>31892621.520720825</v>
      </c>
      <c r="AG17" s="158">
        <f t="shared" si="76"/>
        <v>12324424.381433975</v>
      </c>
      <c r="AH17" s="159">
        <f t="shared" si="76"/>
        <v>19122835.703852229</v>
      </c>
      <c r="AI17" s="158">
        <f t="shared" si="10"/>
        <v>63339881.606007032</v>
      </c>
      <c r="AJ17" s="160">
        <f t="shared" ref="AJ17:AM17" si="77">SUM(AJ5:AJ16)</f>
        <v>0</v>
      </c>
      <c r="AK17" s="157">
        <f t="shared" si="77"/>
        <v>33424931.513165742</v>
      </c>
      <c r="AL17" s="158">
        <f t="shared" si="77"/>
        <v>12878898.559497481</v>
      </c>
      <c r="AM17" s="159">
        <f t="shared" si="77"/>
        <v>19521844.049054861</v>
      </c>
      <c r="AN17" s="158">
        <f t="shared" si="13"/>
        <v>65825674.121718086</v>
      </c>
      <c r="AO17" s="160">
        <f t="shared" ref="AO17:AR17" si="78">SUM(AO5:AO16)</f>
        <v>0</v>
      </c>
      <c r="AP17" s="157">
        <f t="shared" si="78"/>
        <v>34419787.65505483</v>
      </c>
      <c r="AQ17" s="158">
        <f t="shared" si="78"/>
        <v>13268965.446014423</v>
      </c>
      <c r="AR17" s="158">
        <f t="shared" si="78"/>
        <v>20379240.437235191</v>
      </c>
      <c r="AS17" s="158">
        <f t="shared" si="16"/>
        <v>68067993.538304448</v>
      </c>
      <c r="AT17" s="160">
        <f>SUM(AT5:AT16)</f>
        <v>0</v>
      </c>
      <c r="AU17" s="145"/>
      <c r="AV17" s="161">
        <f t="shared" ref="AV17:BO17" si="79">SUM(AV5:AV16)</f>
        <v>247</v>
      </c>
      <c r="AW17" s="162">
        <f t="shared" si="79"/>
        <v>118</v>
      </c>
      <c r="AX17" s="161">
        <f t="shared" si="79"/>
        <v>248</v>
      </c>
      <c r="AY17" s="162">
        <f t="shared" si="79"/>
        <v>118</v>
      </c>
      <c r="AZ17" s="161">
        <f t="shared" si="79"/>
        <v>250</v>
      </c>
      <c r="BA17" s="162">
        <f t="shared" si="79"/>
        <v>115</v>
      </c>
      <c r="BB17" s="161">
        <f t="shared" si="79"/>
        <v>250</v>
      </c>
      <c r="BC17" s="162">
        <f t="shared" si="79"/>
        <v>115</v>
      </c>
      <c r="BD17" s="161">
        <f t="shared" si="79"/>
        <v>242</v>
      </c>
      <c r="BE17" s="162">
        <f t="shared" si="79"/>
        <v>123</v>
      </c>
      <c r="BF17" s="161">
        <f t="shared" si="79"/>
        <v>246</v>
      </c>
      <c r="BG17" s="162">
        <f t="shared" si="79"/>
        <v>120</v>
      </c>
      <c r="BH17" s="161">
        <f t="shared" si="79"/>
        <v>247</v>
      </c>
      <c r="BI17" s="162">
        <f t="shared" si="79"/>
        <v>118</v>
      </c>
      <c r="BJ17" s="161">
        <f t="shared" si="79"/>
        <v>247</v>
      </c>
      <c r="BK17" s="162">
        <f t="shared" si="79"/>
        <v>118</v>
      </c>
      <c r="BL17" s="161">
        <f t="shared" si="79"/>
        <v>248</v>
      </c>
      <c r="BM17" s="162">
        <f t="shared" si="79"/>
        <v>117</v>
      </c>
      <c r="BN17" s="161">
        <f t="shared" si="79"/>
        <v>246</v>
      </c>
      <c r="BO17" s="162">
        <f t="shared" si="79"/>
        <v>120</v>
      </c>
    </row>
    <row r="18" spans="1:67" ht="14.25" customHeight="1">
      <c r="A18" s="130"/>
      <c r="E18" s="163"/>
      <c r="F18" s="130"/>
      <c r="G18" s="130"/>
      <c r="H18" s="130"/>
      <c r="I18" s="164">
        <f>I17/E17</f>
        <v>0.86983490489753557</v>
      </c>
      <c r="J18" s="130"/>
      <c r="K18" s="130"/>
      <c r="L18" s="130"/>
      <c r="M18" s="164">
        <f>M17/I17</f>
        <v>1.1085936072366407</v>
      </c>
      <c r="N18" s="130"/>
      <c r="O18" s="130"/>
      <c r="P18" s="130"/>
      <c r="Q18" s="165">
        <f>Q17/M17</f>
        <v>1.1021218861444628</v>
      </c>
      <c r="R18" s="130"/>
      <c r="S18" s="130"/>
      <c r="T18" s="130"/>
      <c r="U18" s="165">
        <f>U17/Q17</f>
        <v>0.99809029863264787</v>
      </c>
      <c r="V18" s="130"/>
      <c r="W18" s="130"/>
      <c r="X18" s="130"/>
      <c r="Y18" s="166">
        <f>Y17/U17</f>
        <v>1.0134792646332509</v>
      </c>
      <c r="Z18" s="167"/>
      <c r="AA18" s="130"/>
      <c r="AB18" s="130"/>
      <c r="AC18" s="130"/>
      <c r="AD18" s="166">
        <f>AD17/Y17</f>
        <v>1.0315999685429627</v>
      </c>
      <c r="AE18" s="167"/>
      <c r="AF18" s="130"/>
      <c r="AG18" s="130"/>
      <c r="AH18" s="130"/>
      <c r="AI18" s="166">
        <f>AI17/AD17</f>
        <v>1.0413317065870284</v>
      </c>
      <c r="AJ18" s="167"/>
      <c r="AK18" s="130"/>
      <c r="AL18" s="130"/>
      <c r="AM18" s="130"/>
      <c r="AN18" s="166">
        <f>AN17/AI17</f>
        <v>1.0392452977915783</v>
      </c>
      <c r="AO18" s="167"/>
      <c r="AP18" s="130"/>
      <c r="AQ18" s="130"/>
      <c r="AR18" s="130"/>
      <c r="AS18" s="166">
        <f>AS17/AN17</f>
        <v>1.0340645112489102</v>
      </c>
      <c r="AT18" s="167"/>
      <c r="AU18" s="167"/>
      <c r="AV18" s="130"/>
      <c r="AW18" s="130"/>
      <c r="AX18" s="130"/>
      <c r="AY18" s="130"/>
      <c r="AZ18" s="130"/>
      <c r="BA18" s="130"/>
      <c r="BB18" s="130"/>
      <c r="BC18" s="130"/>
      <c r="BD18" s="130"/>
      <c r="BE18" s="130"/>
      <c r="BF18" s="130"/>
      <c r="BG18" s="130"/>
      <c r="BH18" s="130"/>
      <c r="BI18" s="130"/>
      <c r="BJ18" s="130"/>
      <c r="BK18" s="130"/>
      <c r="BL18" s="130"/>
      <c r="BM18" s="130"/>
      <c r="BN18" s="130"/>
      <c r="BO18" s="130"/>
    </row>
    <row r="19" spans="1:67" ht="14.25" customHeight="1">
      <c r="A19" s="130"/>
      <c r="E19" s="91"/>
      <c r="F19" s="130"/>
      <c r="G19" s="130"/>
      <c r="H19" s="130"/>
      <c r="I19" s="130"/>
      <c r="J19" s="130"/>
      <c r="K19" s="130"/>
      <c r="L19" s="130"/>
      <c r="M19" s="168"/>
      <c r="N19" s="130"/>
      <c r="O19" s="130"/>
      <c r="P19" s="130"/>
      <c r="Q19" s="130"/>
      <c r="R19" s="130"/>
      <c r="S19" s="130"/>
      <c r="T19" s="130"/>
      <c r="U19" s="130"/>
      <c r="V19" s="145"/>
      <c r="W19" s="130"/>
      <c r="X19" s="167"/>
      <c r="Y19" s="130"/>
      <c r="Z19" s="130"/>
      <c r="AA19" s="145"/>
      <c r="AB19" s="130"/>
      <c r="AC19" s="130"/>
      <c r="AD19" s="130"/>
      <c r="AE19" s="130"/>
      <c r="AF19" s="145"/>
      <c r="AG19" s="130"/>
      <c r="AH19" s="130"/>
      <c r="AI19" s="130"/>
      <c r="AJ19" s="130"/>
      <c r="AK19" s="145"/>
      <c r="AL19" s="130"/>
      <c r="AM19" s="130"/>
      <c r="AN19" s="130"/>
      <c r="AO19" s="130"/>
      <c r="AP19" s="145"/>
      <c r="AQ19" s="130"/>
      <c r="AR19" s="130"/>
      <c r="AS19" s="130"/>
      <c r="AT19" s="130"/>
      <c r="AU19" s="130"/>
      <c r="AV19" s="130"/>
      <c r="AW19" s="130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130"/>
      <c r="BN19" s="130"/>
      <c r="BO19" s="130"/>
    </row>
    <row r="20" spans="1:67" ht="14.25" customHeight="1">
      <c r="A20" s="169"/>
      <c r="F20" s="130"/>
      <c r="G20" s="130"/>
      <c r="H20" s="130"/>
      <c r="I20" s="130"/>
      <c r="J20" s="130"/>
      <c r="K20" s="130"/>
      <c r="L20" s="130"/>
      <c r="M20" s="130"/>
      <c r="N20" s="170" t="s">
        <v>107</v>
      </c>
      <c r="O20" s="130"/>
      <c r="P20" s="130"/>
      <c r="Q20" s="130"/>
      <c r="R20" s="170" t="s">
        <v>107</v>
      </c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  <c r="AX20" s="130"/>
      <c r="AY20" s="130"/>
      <c r="AZ20" s="130"/>
      <c r="BA20" s="130"/>
      <c r="BB20" s="130"/>
      <c r="BC20" s="130"/>
      <c r="BD20" s="130"/>
      <c r="BE20" s="130"/>
      <c r="BF20" s="130"/>
      <c r="BG20" s="130"/>
      <c r="BH20" s="130"/>
      <c r="BI20" s="130"/>
      <c r="BJ20" s="130"/>
      <c r="BK20" s="130"/>
      <c r="BL20" s="130"/>
      <c r="BM20" s="130"/>
      <c r="BN20" s="130"/>
      <c r="BO20" s="130"/>
    </row>
    <row r="21" spans="1:67" ht="14.25" customHeight="1">
      <c r="A21" s="257" t="s">
        <v>24</v>
      </c>
      <c r="B21" s="241">
        <v>2019</v>
      </c>
      <c r="C21" s="242"/>
      <c r="D21" s="242"/>
      <c r="E21" s="243"/>
      <c r="F21" s="241">
        <v>2020</v>
      </c>
      <c r="G21" s="242"/>
      <c r="H21" s="242"/>
      <c r="I21" s="243"/>
      <c r="J21" s="241">
        <v>2021</v>
      </c>
      <c r="K21" s="242"/>
      <c r="L21" s="242"/>
      <c r="M21" s="246"/>
      <c r="N21" s="263">
        <v>2022</v>
      </c>
      <c r="O21" s="264"/>
      <c r="P21" s="264"/>
      <c r="Q21" s="245"/>
      <c r="R21" s="263">
        <v>2023</v>
      </c>
      <c r="S21" s="264"/>
      <c r="T21" s="264"/>
      <c r="U21" s="265"/>
      <c r="V21" s="241">
        <v>2024</v>
      </c>
      <c r="W21" s="242"/>
      <c r="X21" s="242"/>
      <c r="Y21" s="243"/>
      <c r="Z21" s="131"/>
      <c r="AA21" s="241">
        <v>2025</v>
      </c>
      <c r="AB21" s="242"/>
      <c r="AC21" s="242"/>
      <c r="AD21" s="243"/>
      <c r="AE21" s="131"/>
      <c r="AF21" s="241">
        <v>2026</v>
      </c>
      <c r="AG21" s="242"/>
      <c r="AH21" s="242"/>
      <c r="AI21" s="243"/>
      <c r="AJ21" s="131"/>
      <c r="AK21" s="241">
        <v>2027</v>
      </c>
      <c r="AL21" s="242"/>
      <c r="AM21" s="242"/>
      <c r="AN21" s="243"/>
      <c r="AO21" s="131"/>
      <c r="AP21" s="241">
        <v>2028</v>
      </c>
      <c r="AQ21" s="242"/>
      <c r="AR21" s="242"/>
      <c r="AS21" s="243"/>
      <c r="AT21" s="171"/>
      <c r="AU21" s="171"/>
      <c r="AV21" s="130"/>
      <c r="AW21" s="130"/>
      <c r="AX21" s="130"/>
      <c r="AY21" s="130"/>
      <c r="AZ21" s="130"/>
      <c r="BA21" s="130"/>
      <c r="BB21" s="130"/>
      <c r="BC21" s="130"/>
      <c r="BD21" s="130"/>
      <c r="BE21" s="130"/>
      <c r="BF21" s="130"/>
      <c r="BG21" s="130"/>
      <c r="BH21" s="130"/>
      <c r="BI21" s="130"/>
      <c r="BJ21" s="130"/>
      <c r="BK21" s="130"/>
      <c r="BL21" s="130"/>
      <c r="BM21" s="130"/>
      <c r="BN21" s="130"/>
      <c r="BO21" s="130"/>
    </row>
    <row r="22" spans="1:67" ht="14.25" customHeight="1">
      <c r="A22" s="258"/>
      <c r="B22" s="244" t="s">
        <v>92</v>
      </c>
      <c r="C22" s="245"/>
      <c r="D22" s="268" t="s">
        <v>93</v>
      </c>
      <c r="E22" s="249" t="s">
        <v>4</v>
      </c>
      <c r="F22" s="244" t="s">
        <v>92</v>
      </c>
      <c r="G22" s="245"/>
      <c r="H22" s="247" t="s">
        <v>93</v>
      </c>
      <c r="I22" s="249" t="s">
        <v>4</v>
      </c>
      <c r="J22" s="244" t="s">
        <v>92</v>
      </c>
      <c r="K22" s="245"/>
      <c r="L22" s="247" t="s">
        <v>93</v>
      </c>
      <c r="M22" s="247" t="s">
        <v>4</v>
      </c>
      <c r="N22" s="263" t="s">
        <v>92</v>
      </c>
      <c r="O22" s="245"/>
      <c r="P22" s="251" t="s">
        <v>93</v>
      </c>
      <c r="Q22" s="251" t="s">
        <v>4</v>
      </c>
      <c r="R22" s="263" t="s">
        <v>92</v>
      </c>
      <c r="S22" s="245"/>
      <c r="T22" s="251" t="s">
        <v>93</v>
      </c>
      <c r="U22" s="247" t="s">
        <v>4</v>
      </c>
      <c r="V22" s="244" t="s">
        <v>92</v>
      </c>
      <c r="W22" s="245"/>
      <c r="X22" s="251" t="s">
        <v>93</v>
      </c>
      <c r="Y22" s="249" t="s">
        <v>4</v>
      </c>
      <c r="Z22" s="132"/>
      <c r="AA22" s="244" t="s">
        <v>92</v>
      </c>
      <c r="AB22" s="245"/>
      <c r="AC22" s="251" t="s">
        <v>93</v>
      </c>
      <c r="AD22" s="249" t="s">
        <v>4</v>
      </c>
      <c r="AE22" s="132"/>
      <c r="AF22" s="244" t="s">
        <v>92</v>
      </c>
      <c r="AG22" s="245"/>
      <c r="AH22" s="251" t="s">
        <v>93</v>
      </c>
      <c r="AI22" s="249" t="s">
        <v>4</v>
      </c>
      <c r="AJ22" s="132"/>
      <c r="AK22" s="244" t="s">
        <v>92</v>
      </c>
      <c r="AL22" s="245"/>
      <c r="AM22" s="251" t="s">
        <v>93</v>
      </c>
      <c r="AN22" s="249" t="s">
        <v>4</v>
      </c>
      <c r="AO22" s="132"/>
      <c r="AP22" s="244" t="s">
        <v>92</v>
      </c>
      <c r="AQ22" s="245"/>
      <c r="AR22" s="251" t="s">
        <v>93</v>
      </c>
      <c r="AS22" s="249" t="s">
        <v>4</v>
      </c>
      <c r="AT22" s="172"/>
      <c r="AU22" s="172"/>
      <c r="AV22" s="130"/>
      <c r="AW22" s="130"/>
      <c r="AX22" s="130"/>
      <c r="AY22" s="130"/>
      <c r="AZ22" s="130"/>
      <c r="BA22" s="130"/>
      <c r="BB22" s="130"/>
      <c r="BC22" s="130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</row>
    <row r="23" spans="1:67" ht="14.25" customHeight="1">
      <c r="A23" s="259"/>
      <c r="B23" s="173" t="s">
        <v>2</v>
      </c>
      <c r="C23" s="174" t="s">
        <v>3</v>
      </c>
      <c r="D23" s="269"/>
      <c r="E23" s="266"/>
      <c r="F23" s="175" t="s">
        <v>2</v>
      </c>
      <c r="G23" s="176" t="s">
        <v>3</v>
      </c>
      <c r="H23" s="267"/>
      <c r="I23" s="266"/>
      <c r="J23" s="175" t="s">
        <v>2</v>
      </c>
      <c r="K23" s="176" t="s">
        <v>3</v>
      </c>
      <c r="L23" s="267"/>
      <c r="M23" s="267"/>
      <c r="N23" s="134" t="s">
        <v>2</v>
      </c>
      <c r="O23" s="134" t="s">
        <v>3</v>
      </c>
      <c r="P23" s="252"/>
      <c r="Q23" s="252"/>
      <c r="R23" s="134" t="s">
        <v>2</v>
      </c>
      <c r="S23" s="134" t="s">
        <v>3</v>
      </c>
      <c r="T23" s="252"/>
      <c r="U23" s="248"/>
      <c r="V23" s="133" t="s">
        <v>2</v>
      </c>
      <c r="W23" s="134" t="s">
        <v>3</v>
      </c>
      <c r="X23" s="252"/>
      <c r="Y23" s="250"/>
      <c r="Z23" s="132"/>
      <c r="AA23" s="133" t="s">
        <v>2</v>
      </c>
      <c r="AB23" s="134" t="s">
        <v>3</v>
      </c>
      <c r="AC23" s="252"/>
      <c r="AD23" s="250"/>
      <c r="AE23" s="132"/>
      <c r="AF23" s="133" t="s">
        <v>2</v>
      </c>
      <c r="AG23" s="134" t="s">
        <v>3</v>
      </c>
      <c r="AH23" s="252"/>
      <c r="AI23" s="250"/>
      <c r="AJ23" s="132"/>
      <c r="AK23" s="133" t="s">
        <v>2</v>
      </c>
      <c r="AL23" s="134" t="s">
        <v>3</v>
      </c>
      <c r="AM23" s="252"/>
      <c r="AN23" s="250"/>
      <c r="AO23" s="132"/>
      <c r="AP23" s="133" t="s">
        <v>2</v>
      </c>
      <c r="AQ23" s="134" t="s">
        <v>3</v>
      </c>
      <c r="AR23" s="252"/>
      <c r="AS23" s="250"/>
      <c r="AT23" s="172"/>
      <c r="AU23" s="172"/>
      <c r="AV23" s="177"/>
      <c r="AW23" s="177">
        <v>2019</v>
      </c>
      <c r="AX23" s="177">
        <v>2022</v>
      </c>
      <c r="AY23" s="177">
        <v>2023</v>
      </c>
      <c r="AZ23" s="177" t="s">
        <v>108</v>
      </c>
      <c r="BA23" s="177"/>
      <c r="BB23" s="177"/>
      <c r="BC23" s="130"/>
      <c r="BD23" s="130"/>
      <c r="BE23" s="130"/>
      <c r="BF23" s="130"/>
      <c r="BG23" s="130"/>
      <c r="BH23" s="130"/>
      <c r="BI23" s="130"/>
      <c r="BJ23" s="130"/>
      <c r="BK23" s="130"/>
      <c r="BL23" s="130"/>
      <c r="BM23" s="130"/>
      <c r="BN23" s="130"/>
      <c r="BO23" s="130"/>
    </row>
    <row r="24" spans="1:67" ht="14.25" customHeight="1">
      <c r="A24" s="136" t="s">
        <v>95</v>
      </c>
      <c r="B24" s="34">
        <f t="shared" ref="B24:C24" si="80">B5/$AV5</f>
        <v>107766.31818181818</v>
      </c>
      <c r="C24" s="178">
        <f t="shared" si="80"/>
        <v>41703.727272727272</v>
      </c>
      <c r="D24" s="50">
        <f t="shared" ref="D24:D35" si="81">D5/AW5</f>
        <v>134064.66666666666</v>
      </c>
      <c r="E24" s="179">
        <f t="shared" ref="E24:E36" si="82">E5/SUM(AV5:AW5)</f>
        <v>144997.51612903227</v>
      </c>
      <c r="F24" s="14">
        <f t="shared" ref="F24:G24" si="83">F5/$AX5</f>
        <v>112523.95454545454</v>
      </c>
      <c r="G24" s="14">
        <f t="shared" si="83"/>
        <v>39025.13636363636</v>
      </c>
      <c r="H24" s="14">
        <f t="shared" ref="H24:H36" si="84">H5/AY5</f>
        <v>132927.33333333334</v>
      </c>
      <c r="I24" s="14">
        <f t="shared" ref="I24:I36" si="85">I5/SUM(AX5:AY5)</f>
        <v>146142.77419354839</v>
      </c>
      <c r="J24" s="180">
        <f t="shared" ref="J24:K24" si="86">J5/$AZ5</f>
        <v>103862.9</v>
      </c>
      <c r="K24" s="14">
        <f t="shared" si="86"/>
        <v>41889.35</v>
      </c>
      <c r="L24" s="14">
        <f t="shared" ref="L24:L36" si="87">L5/$BA5</f>
        <v>122704</v>
      </c>
      <c r="M24" s="179">
        <f t="shared" ref="M24:M36" si="88">M5/SUM(AZ5:BA5)</f>
        <v>137573.83870967742</v>
      </c>
      <c r="N24" s="180">
        <f t="shared" ref="N24:O24" si="89">N5/$BB5</f>
        <v>116775.61904761905</v>
      </c>
      <c r="O24" s="14">
        <f t="shared" si="89"/>
        <v>44375</v>
      </c>
      <c r="P24" s="14">
        <f t="shared" ref="P24:P36" si="90">P5/$BC5</f>
        <v>146844.1</v>
      </c>
      <c r="Q24" s="36">
        <f t="shared" ref="Q24:Q36" si="91">Q5/SUM(BB5:BC5)</f>
        <v>156535.61290322582</v>
      </c>
      <c r="R24" s="180">
        <f t="shared" ref="R24:S24" si="92">R5/$BD5</f>
        <v>114186.23809523809</v>
      </c>
      <c r="S24" s="14">
        <f t="shared" si="92"/>
        <v>46697.952380952382</v>
      </c>
      <c r="T24" s="14">
        <f t="shared" ref="T24:T36" si="93">T5/$BE5</f>
        <v>145362.29999999999</v>
      </c>
      <c r="U24" s="181">
        <f t="shared" ref="U24:U36" si="94">U5/SUM(BD5:BE5)</f>
        <v>155877.12903225806</v>
      </c>
      <c r="V24" s="35">
        <f t="shared" ref="V24:W24" si="95">V5/$BF5</f>
        <v>115252.18181818182</v>
      </c>
      <c r="W24" s="36">
        <f t="shared" si="95"/>
        <v>46036.181818181816</v>
      </c>
      <c r="X24" s="36">
        <f t="shared" ref="X24:X35" si="96">X5/$BG5</f>
        <v>147269.33333333334</v>
      </c>
      <c r="Y24" s="182">
        <f t="shared" ref="Y24:Y36" si="97">Y5/SUM(BF5:BG5)</f>
        <v>157218.32258064515</v>
      </c>
      <c r="Z24" s="10">
        <f t="shared" ref="Z24:Z36" si="98">+Y24/10^3</f>
        <v>157.21832258064515</v>
      </c>
      <c r="AA24" s="35">
        <v>116243.83135427312</v>
      </c>
      <c r="AB24" s="36">
        <v>46432.285020943164</v>
      </c>
      <c r="AC24" s="36">
        <v>148536.46393144093</v>
      </c>
      <c r="AD24" s="182">
        <f t="shared" ref="AD24:AD36" si="99">AD5/SUM(BH5:BI5)</f>
        <v>157658.82034677989</v>
      </c>
      <c r="AE24" s="10"/>
      <c r="AF24" s="35">
        <v>116569.52588655154</v>
      </c>
      <c r="AG24" s="36">
        <v>46562.38002191078</v>
      </c>
      <c r="AH24" s="36">
        <v>148952.63667439707</v>
      </c>
      <c r="AI24" s="182">
        <f t="shared" ref="AI24:AI36" si="100">AI5/SUM(BJ5:BK5)</f>
        <v>158100.55230927785</v>
      </c>
      <c r="AJ24" s="10"/>
      <c r="AK24" s="35">
        <v>116896.13295695878</v>
      </c>
      <c r="AL24" s="36">
        <v>46692.839525923395</v>
      </c>
      <c r="AM24" s="36">
        <v>149369.97545932964</v>
      </c>
      <c r="AN24" s="182">
        <f t="shared" ref="AN24:AN36" si="101">AN5/SUM(BL5:BM5)</f>
        <v>158084.84460279733</v>
      </c>
      <c r="AO24" s="10"/>
      <c r="AP24" s="35">
        <v>116884.51901811811</v>
      </c>
      <c r="AQ24" s="36">
        <v>46688.200469276831</v>
      </c>
      <c r="AR24" s="36">
        <v>149355.13515866498</v>
      </c>
      <c r="AS24" s="182">
        <f t="shared" ref="AS24:AS36" si="102">AS5/SUM(BN5:BO5)</f>
        <v>158527.77020945851</v>
      </c>
      <c r="AT24" s="10"/>
      <c r="AU24" s="10"/>
      <c r="AV24" s="183" t="s">
        <v>95</v>
      </c>
      <c r="AW24" s="184">
        <v>145</v>
      </c>
      <c r="AX24" s="184">
        <v>157</v>
      </c>
      <c r="AY24" s="184">
        <f t="shared" ref="AY24:AY35" si="103">ROUND(U24,0)/1000</f>
        <v>155.87700000000001</v>
      </c>
      <c r="AZ24" s="184">
        <f t="shared" ref="AZ24:AZ35" si="104">ROUND(Y24,0)/1000</f>
        <v>157.21799999999999</v>
      </c>
      <c r="BA24" s="185"/>
      <c r="BB24" s="185"/>
      <c r="BC24" s="130"/>
      <c r="BD24" s="185"/>
      <c r="BE24" s="130"/>
      <c r="BF24" s="130"/>
      <c r="BG24" s="130"/>
      <c r="BH24" s="130"/>
      <c r="BI24" s="130"/>
      <c r="BJ24" s="130"/>
      <c r="BK24" s="130"/>
      <c r="BL24" s="130"/>
      <c r="BM24" s="130"/>
      <c r="BN24" s="130"/>
      <c r="BO24" s="130"/>
    </row>
    <row r="25" spans="1:67" ht="14.25" customHeight="1">
      <c r="A25" s="136" t="s">
        <v>96</v>
      </c>
      <c r="B25" s="186">
        <f t="shared" ref="B25:C25" si="105">B6/$AV6</f>
        <v>107919.47368421052</v>
      </c>
      <c r="C25" s="36">
        <f t="shared" si="105"/>
        <v>41289.894736842107</v>
      </c>
      <c r="D25" s="36">
        <f t="shared" si="81"/>
        <v>133940.33333333334</v>
      </c>
      <c r="E25" s="181">
        <f t="shared" si="82"/>
        <v>144301.46428571429</v>
      </c>
      <c r="F25" s="36">
        <f t="shared" ref="F25:G25" si="106">F6/$AX6</f>
        <v>108263.2</v>
      </c>
      <c r="G25" s="36">
        <f t="shared" si="106"/>
        <v>36925.199999999997</v>
      </c>
      <c r="H25" s="36">
        <f t="shared" si="84"/>
        <v>157329.22222222222</v>
      </c>
      <c r="I25" s="36">
        <f t="shared" si="85"/>
        <v>148956.24137931035</v>
      </c>
      <c r="J25" s="56">
        <f t="shared" ref="J25:K25" si="107">J6/$AZ6</f>
        <v>105332.57894736843</v>
      </c>
      <c r="K25" s="36">
        <f t="shared" si="107"/>
        <v>41487.894736842107</v>
      </c>
      <c r="L25" s="36">
        <f t="shared" si="87"/>
        <v>125954.55555555556</v>
      </c>
      <c r="M25" s="181">
        <f t="shared" si="88"/>
        <v>140113.57142857142</v>
      </c>
      <c r="N25" s="56">
        <f t="shared" ref="N25:O25" si="108">N6/$BB6</f>
        <v>101258.68421052632</v>
      </c>
      <c r="O25" s="36">
        <f t="shared" si="108"/>
        <v>43783.73684210526</v>
      </c>
      <c r="P25" s="36">
        <f t="shared" si="90"/>
        <v>151078</v>
      </c>
      <c r="Q25" s="36">
        <f t="shared" si="91"/>
        <v>146982.42857142858</v>
      </c>
      <c r="R25" s="56">
        <f t="shared" ref="R25:S25" si="109">R6/$BD6</f>
        <v>114694.65</v>
      </c>
      <c r="S25" s="36">
        <f t="shared" si="109"/>
        <v>47142.85</v>
      </c>
      <c r="T25" s="36">
        <f t="shared" si="93"/>
        <v>145660.75</v>
      </c>
      <c r="U25" s="181">
        <f t="shared" si="94"/>
        <v>157215.57142857142</v>
      </c>
      <c r="V25" s="35">
        <f t="shared" ref="V25:W25" si="110">V6/$BF6</f>
        <v>105218.80952380953</v>
      </c>
      <c r="W25" s="36">
        <f t="shared" si="110"/>
        <v>41668.714285714283</v>
      </c>
      <c r="X25" s="36">
        <f t="shared" si="96"/>
        <v>176734.875</v>
      </c>
      <c r="Y25" s="182">
        <f t="shared" si="97"/>
        <v>155121.27586206896</v>
      </c>
      <c r="Z25" s="10">
        <f t="shared" si="98"/>
        <v>155.12127586206896</v>
      </c>
      <c r="AA25" s="35">
        <v>103817.17173248871</v>
      </c>
      <c r="AB25" s="36">
        <v>41113.638202617272</v>
      </c>
      <c r="AC25" s="36">
        <v>174380.55944591359</v>
      </c>
      <c r="AD25" s="182">
        <f t="shared" si="99"/>
        <v>154396.80084929414</v>
      </c>
      <c r="AE25" s="10"/>
      <c r="AF25" s="35">
        <v>103332.30628512084</v>
      </c>
      <c r="AG25" s="36">
        <v>40921.62196631101</v>
      </c>
      <c r="AH25" s="36">
        <v>173566.1362964767</v>
      </c>
      <c r="AI25" s="182">
        <f t="shared" si="100"/>
        <v>153675.70940876773</v>
      </c>
      <c r="AJ25" s="10"/>
      <c r="AK25" s="35">
        <v>102849.70534272963</v>
      </c>
      <c r="AL25" s="36">
        <v>40730.502518433539</v>
      </c>
      <c r="AM25" s="36">
        <v>172755.51681109762</v>
      </c>
      <c r="AN25" s="182">
        <f t="shared" si="101"/>
        <v>151916.0104182873</v>
      </c>
      <c r="AO25" s="10"/>
      <c r="AP25" s="35">
        <v>101672.00118011924</v>
      </c>
      <c r="AQ25" s="36">
        <v>40264.108548695614</v>
      </c>
      <c r="AR25" s="36">
        <v>170777.34010573558</v>
      </c>
      <c r="AS25" s="182">
        <f t="shared" si="102"/>
        <v>153870.41195374759</v>
      </c>
      <c r="AT25" s="10"/>
      <c r="AU25" s="10"/>
      <c r="AV25" s="183" t="s">
        <v>96</v>
      </c>
      <c r="AW25" s="184">
        <v>144</v>
      </c>
      <c r="AX25" s="184">
        <v>147</v>
      </c>
      <c r="AY25" s="184">
        <f t="shared" si="103"/>
        <v>157.21600000000001</v>
      </c>
      <c r="AZ25" s="184">
        <f t="shared" si="104"/>
        <v>155.12100000000001</v>
      </c>
      <c r="BA25" s="185"/>
      <c r="BB25" s="185"/>
      <c r="BC25" s="130"/>
      <c r="BD25" s="185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</row>
    <row r="26" spans="1:67" ht="14.25" customHeight="1">
      <c r="A26" s="136" t="s">
        <v>97</v>
      </c>
      <c r="B26" s="186">
        <f t="shared" ref="B26:C26" si="111">B7/$AV7</f>
        <v>115191</v>
      </c>
      <c r="C26" s="36">
        <f t="shared" si="111"/>
        <v>43324.9</v>
      </c>
      <c r="D26" s="36">
        <f t="shared" si="81"/>
        <v>122881.72727272728</v>
      </c>
      <c r="E26" s="181">
        <f t="shared" si="82"/>
        <v>145871.51612903227</v>
      </c>
      <c r="F26" s="36">
        <f t="shared" ref="F26:G26" si="112">F7/$AX7</f>
        <v>100687.04761904762</v>
      </c>
      <c r="G26" s="36">
        <f t="shared" si="112"/>
        <v>39313.809523809527</v>
      </c>
      <c r="H26" s="36">
        <f t="shared" si="84"/>
        <v>114408.1</v>
      </c>
      <c r="I26" s="36">
        <f t="shared" si="85"/>
        <v>131745.12903225806</v>
      </c>
      <c r="J26" s="56">
        <f t="shared" ref="J26:K26" si="113">J7/$AZ7</f>
        <v>108404</v>
      </c>
      <c r="K26" s="36">
        <f t="shared" si="113"/>
        <v>43467.727272727272</v>
      </c>
      <c r="L26" s="36">
        <f t="shared" si="87"/>
        <v>137089.11111111112</v>
      </c>
      <c r="M26" s="181">
        <f t="shared" si="88"/>
        <v>147580</v>
      </c>
      <c r="N26" s="56">
        <f t="shared" ref="N26:O26" si="114">N7/$BB7</f>
        <v>126179.71428571429</v>
      </c>
      <c r="O26" s="36">
        <f t="shared" si="114"/>
        <v>50668.571428571428</v>
      </c>
      <c r="P26" s="36">
        <f t="shared" si="90"/>
        <v>141730.5</v>
      </c>
      <c r="Q26" s="36">
        <f t="shared" si="91"/>
        <v>165519.96774193548</v>
      </c>
      <c r="R26" s="56">
        <f t="shared" ref="R26:S26" si="115">R7/$BD7</f>
        <v>114470.95238095238</v>
      </c>
      <c r="S26" s="36">
        <f t="shared" si="115"/>
        <v>47060.857142857145</v>
      </c>
      <c r="T26" s="36">
        <f t="shared" si="93"/>
        <v>144102.79999999999</v>
      </c>
      <c r="U26" s="181">
        <f t="shared" si="94"/>
        <v>155909.54838709679</v>
      </c>
      <c r="V26" s="35">
        <f t="shared" ref="V26:W26" si="116">V7/$BF7</f>
        <v>101869.38421875949</v>
      </c>
      <c r="W26" s="36">
        <f t="shared" si="116"/>
        <v>43254.330066954804</v>
      </c>
      <c r="X26" s="36">
        <f t="shared" si="96"/>
        <v>169396</v>
      </c>
      <c r="Y26" s="182">
        <f t="shared" si="97"/>
        <v>152953.48387096773</v>
      </c>
      <c r="Z26" s="10">
        <f t="shared" si="98"/>
        <v>152.95348387096772</v>
      </c>
      <c r="AA26" s="35">
        <v>111337.36705434074</v>
      </c>
      <c r="AB26" s="36">
        <v>44899.5043603702</v>
      </c>
      <c r="AC26" s="36">
        <v>184508.25508158575</v>
      </c>
      <c r="AD26" s="182">
        <f t="shared" si="99"/>
        <v>167180.63283414635</v>
      </c>
      <c r="AE26" s="10"/>
      <c r="AF26" s="35">
        <v>115925.69079715789</v>
      </c>
      <c r="AG26" s="36">
        <v>46749.857636614463</v>
      </c>
      <c r="AH26" s="36">
        <v>192112.02396830113</v>
      </c>
      <c r="AI26" s="182">
        <f t="shared" si="100"/>
        <v>174070.31315681574</v>
      </c>
      <c r="AJ26" s="10"/>
      <c r="AK26" s="35">
        <v>120703.10392951149</v>
      </c>
      <c r="AL26" s="36">
        <v>48676.465813568269</v>
      </c>
      <c r="AM26" s="36">
        <v>200029.15174108377</v>
      </c>
      <c r="AN26" s="182">
        <f t="shared" si="101"/>
        <v>183221.31645185579</v>
      </c>
      <c r="AO26" s="10"/>
      <c r="AP26" s="35">
        <v>127048.55412000694</v>
      </c>
      <c r="AQ26" s="36">
        <v>51235.423116354199</v>
      </c>
      <c r="AR26" s="36">
        <v>210544.83010973068</v>
      </c>
      <c r="AS26" s="182">
        <f t="shared" si="102"/>
        <v>186609.35862303717</v>
      </c>
      <c r="AT26" s="10"/>
      <c r="AU26" s="10"/>
      <c r="AV26" s="183" t="s">
        <v>97</v>
      </c>
      <c r="AW26" s="184">
        <v>146</v>
      </c>
      <c r="AX26" s="184">
        <v>166</v>
      </c>
      <c r="AY26" s="184">
        <f t="shared" si="103"/>
        <v>155.91</v>
      </c>
      <c r="AZ26" s="184">
        <f t="shared" si="104"/>
        <v>152.953</v>
      </c>
      <c r="BA26" s="185"/>
      <c r="BB26" s="185"/>
      <c r="BC26" s="130"/>
      <c r="BD26" s="185"/>
      <c r="BE26" s="130"/>
      <c r="BF26" s="130"/>
      <c r="BG26" s="130"/>
      <c r="BH26" s="130"/>
      <c r="BI26" s="130"/>
      <c r="BJ26" s="130"/>
      <c r="BK26" s="130"/>
      <c r="BL26" s="130"/>
      <c r="BM26" s="130"/>
      <c r="BN26" s="130"/>
      <c r="BO26" s="130"/>
    </row>
    <row r="27" spans="1:67" ht="14.25" customHeight="1">
      <c r="A27" s="136" t="s">
        <v>98</v>
      </c>
      <c r="B27" s="186">
        <f t="shared" ref="B27:C27" si="117">B8/$AV8</f>
        <v>107427.35</v>
      </c>
      <c r="C27" s="36">
        <f t="shared" si="117"/>
        <v>40489.75</v>
      </c>
      <c r="D27" s="36">
        <f t="shared" si="81"/>
        <v>147416.9</v>
      </c>
      <c r="E27" s="181">
        <f t="shared" si="82"/>
        <v>147750.36666666667</v>
      </c>
      <c r="F27" s="36">
        <f t="shared" ref="F27:G27" si="118">F8/$AX8</f>
        <v>73251.523809523816</v>
      </c>
      <c r="G27" s="36">
        <f t="shared" si="118"/>
        <v>34755.476190476191</v>
      </c>
      <c r="H27" s="36">
        <f t="shared" si="84"/>
        <v>67611.222222222219</v>
      </c>
      <c r="I27" s="36">
        <f t="shared" si="85"/>
        <v>95888.266666666663</v>
      </c>
      <c r="J27" s="56">
        <f t="shared" ref="J27:K27" si="119">J8/$AZ8</f>
        <v>110041.76190476191</v>
      </c>
      <c r="K27" s="36">
        <f t="shared" si="119"/>
        <v>43545.285714285717</v>
      </c>
      <c r="L27" s="36">
        <f t="shared" si="87"/>
        <v>137527.22222222222</v>
      </c>
      <c r="M27" s="181">
        <f t="shared" si="88"/>
        <v>148769.1</v>
      </c>
      <c r="N27" s="56">
        <f t="shared" ref="N27:O27" si="120">N8/$BB8</f>
        <v>125761.9</v>
      </c>
      <c r="O27" s="36">
        <f t="shared" si="120"/>
        <v>45456.800000000003</v>
      </c>
      <c r="P27" s="36">
        <f t="shared" si="90"/>
        <v>120476.4</v>
      </c>
      <c r="Q27" s="36">
        <f t="shared" si="91"/>
        <v>154304.6</v>
      </c>
      <c r="R27" s="56">
        <f t="shared" ref="R27:S27" si="121">R8/$BD8</f>
        <v>125120.78571428571</v>
      </c>
      <c r="S27" s="36">
        <f t="shared" si="121"/>
        <v>38852.357142857145</v>
      </c>
      <c r="T27" s="36">
        <f t="shared" si="93"/>
        <v>140384.5625</v>
      </c>
      <c r="U27" s="181">
        <f t="shared" si="94"/>
        <v>151392.56666666668</v>
      </c>
      <c r="V27" s="35">
        <f t="shared" ref="V27:W27" si="122">V8/$BF8</f>
        <v>158765.21428571429</v>
      </c>
      <c r="W27" s="36">
        <f t="shared" si="122"/>
        <v>44814.5</v>
      </c>
      <c r="X27" s="36">
        <f t="shared" si="96"/>
        <v>122186.47</v>
      </c>
      <c r="Y27" s="182">
        <f t="shared" si="97"/>
        <v>160169.984</v>
      </c>
      <c r="Z27" s="10">
        <f t="shared" si="98"/>
        <v>160.169984</v>
      </c>
      <c r="AA27" s="35">
        <v>159267.81882311701</v>
      </c>
      <c r="AB27" s="36">
        <v>48278.465464036904</v>
      </c>
      <c r="AC27" s="36">
        <v>101735.9290737414</v>
      </c>
      <c r="AD27" s="182">
        <f t="shared" si="99"/>
        <v>179330.18956357724</v>
      </c>
      <c r="AE27" s="10"/>
      <c r="AF27" s="35">
        <v>188832.47132685871</v>
      </c>
      <c r="AG27" s="36">
        <v>57240.326469010841</v>
      </c>
      <c r="AH27" s="36">
        <v>120621.02094249443</v>
      </c>
      <c r="AI27" s="182">
        <f t="shared" si="100"/>
        <v>212618.99063496952</v>
      </c>
      <c r="AJ27" s="10"/>
      <c r="AK27" s="35">
        <v>223885.16707829342</v>
      </c>
      <c r="AL27" s="36">
        <v>67865.764638265187</v>
      </c>
      <c r="AM27" s="36">
        <v>143011.72482205176</v>
      </c>
      <c r="AN27" s="182">
        <f t="shared" si="101"/>
        <v>247129.16964820653</v>
      </c>
      <c r="AO27" s="10"/>
      <c r="AP27" s="35">
        <v>260223.95869425568</v>
      </c>
      <c r="AQ27" s="36">
        <v>78881.053910132992</v>
      </c>
      <c r="AR27" s="36">
        <v>166223.95158440137</v>
      </c>
      <c r="AS27" s="182">
        <f t="shared" si="102"/>
        <v>275715.29023039329</v>
      </c>
      <c r="AT27" s="10"/>
      <c r="AU27" s="10"/>
      <c r="AV27" s="183" t="s">
        <v>98</v>
      </c>
      <c r="AW27" s="184">
        <v>148</v>
      </c>
      <c r="AX27" s="184">
        <v>154</v>
      </c>
      <c r="AY27" s="184">
        <f t="shared" si="103"/>
        <v>151.393</v>
      </c>
      <c r="AZ27" s="184">
        <f t="shared" si="104"/>
        <v>160.16999999999999</v>
      </c>
      <c r="BA27" s="185"/>
      <c r="BB27" s="185"/>
      <c r="BC27" s="130"/>
      <c r="BD27" s="185"/>
      <c r="BE27" s="130"/>
      <c r="BF27" s="130"/>
      <c r="BG27" s="130"/>
      <c r="BH27" s="130"/>
      <c r="BI27" s="130"/>
      <c r="BJ27" s="130"/>
      <c r="BK27" s="130"/>
      <c r="BL27" s="130"/>
      <c r="BM27" s="130"/>
      <c r="BN27" s="130"/>
      <c r="BO27" s="130"/>
    </row>
    <row r="28" spans="1:67" ht="14.25" customHeight="1">
      <c r="A28" s="136" t="s">
        <v>99</v>
      </c>
      <c r="B28" s="186">
        <f t="shared" ref="B28:C28" si="123">B9/$AV9</f>
        <v>112747.33333333333</v>
      </c>
      <c r="C28" s="36">
        <f t="shared" si="123"/>
        <v>42546.285714285717</v>
      </c>
      <c r="D28" s="36">
        <f t="shared" si="81"/>
        <v>138788</v>
      </c>
      <c r="E28" s="181">
        <f t="shared" si="82"/>
        <v>149969.22580645161</v>
      </c>
      <c r="F28" s="36">
        <f t="shared" ref="F28:G28" si="124">F9/$AX9</f>
        <v>71680</v>
      </c>
      <c r="G28" s="36">
        <f t="shared" si="124"/>
        <v>25682.294117647059</v>
      </c>
      <c r="H28" s="36">
        <f t="shared" si="84"/>
        <v>63361.785714285717</v>
      </c>
      <c r="I28" s="36">
        <f t="shared" si="85"/>
        <v>82007.225806451606</v>
      </c>
      <c r="J28" s="56">
        <f t="shared" ref="J28:K28" si="125">J9/$AZ9</f>
        <v>99796.789473684214</v>
      </c>
      <c r="K28" s="36">
        <f t="shared" si="125"/>
        <v>31677.526315789473</v>
      </c>
      <c r="L28" s="36">
        <f t="shared" si="87"/>
        <v>126744.66666666667</v>
      </c>
      <c r="M28" s="181">
        <f t="shared" si="88"/>
        <v>129643.48387096774</v>
      </c>
      <c r="N28" s="56">
        <f t="shared" ref="N28:O28" si="126">N9/$BB9</f>
        <v>127247.94444444444</v>
      </c>
      <c r="O28" s="36">
        <f t="shared" si="126"/>
        <v>38660.555555555555</v>
      </c>
      <c r="P28" s="36">
        <f t="shared" si="90"/>
        <v>148631.92307692306</v>
      </c>
      <c r="Q28" s="36">
        <f t="shared" si="91"/>
        <v>158663.48387096773</v>
      </c>
      <c r="R28" s="56">
        <f t="shared" ref="R28:S28" si="127">R9/$BD9</f>
        <v>117616.14285714286</v>
      </c>
      <c r="S28" s="36">
        <f t="shared" si="127"/>
        <v>46406.523809523809</v>
      </c>
      <c r="T28" s="36">
        <f t="shared" si="93"/>
        <v>152642.1</v>
      </c>
      <c r="U28" s="181">
        <f t="shared" si="94"/>
        <v>160351.51612903227</v>
      </c>
      <c r="V28" s="35">
        <f t="shared" ref="V28:W28" si="128">V9/$BF9</f>
        <v>113703.61904761905</v>
      </c>
      <c r="W28" s="36">
        <f t="shared" si="128"/>
        <v>44053.380952380954</v>
      </c>
      <c r="X28" s="36">
        <f t="shared" si="96"/>
        <v>166769.53999999998</v>
      </c>
      <c r="Y28" s="182">
        <f t="shared" si="97"/>
        <v>160664.27096774193</v>
      </c>
      <c r="Z28" s="10">
        <f t="shared" si="98"/>
        <v>160.66427096774194</v>
      </c>
      <c r="AA28" s="35">
        <v>115253.91870670998</v>
      </c>
      <c r="AB28" s="36">
        <v>42953.734243854058</v>
      </c>
      <c r="AC28" s="36">
        <v>167697.68521455984</v>
      </c>
      <c r="AD28" s="182">
        <f t="shared" si="99"/>
        <v>162187.34389998164</v>
      </c>
      <c r="AE28" s="10"/>
      <c r="AF28" s="35">
        <v>116241.37613014886</v>
      </c>
      <c r="AG28" s="36">
        <v>43321.747620053866</v>
      </c>
      <c r="AH28" s="36">
        <v>169134.4634691893</v>
      </c>
      <c r="AI28" s="182">
        <f t="shared" si="100"/>
        <v>163576.91137429388</v>
      </c>
      <c r="AJ28" s="10"/>
      <c r="AK28" s="35">
        <v>117237.2937619177</v>
      </c>
      <c r="AL28" s="36">
        <v>43692.914013038964</v>
      </c>
      <c r="AM28" s="36">
        <v>170583.55156429351</v>
      </c>
      <c r="AN28" s="182">
        <f t="shared" si="101"/>
        <v>164666.98601599029</v>
      </c>
      <c r="AO28" s="10"/>
      <c r="AP28" s="35">
        <v>118018.56172887764</v>
      </c>
      <c r="AQ28" s="36">
        <v>43984.083085662263</v>
      </c>
      <c r="AR28" s="36">
        <v>171720.31837501575</v>
      </c>
      <c r="AS28" s="182">
        <f t="shared" si="102"/>
        <v>165764.32490246606</v>
      </c>
      <c r="AT28" s="10"/>
      <c r="AU28" s="10"/>
      <c r="AV28" s="183" t="s">
        <v>99</v>
      </c>
      <c r="AW28" s="184">
        <v>150</v>
      </c>
      <c r="AX28" s="184">
        <v>159</v>
      </c>
      <c r="AY28" s="184">
        <f t="shared" si="103"/>
        <v>160.352</v>
      </c>
      <c r="AZ28" s="184">
        <f t="shared" si="104"/>
        <v>160.66399999999999</v>
      </c>
      <c r="BA28" s="185"/>
      <c r="BB28" s="185"/>
      <c r="BC28" s="130"/>
      <c r="BD28" s="185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</row>
    <row r="29" spans="1:67" ht="14.25" customHeight="1">
      <c r="A29" s="136" t="s">
        <v>100</v>
      </c>
      <c r="B29" s="186">
        <f t="shared" ref="B29:C29" si="129">B10/$AV10</f>
        <v>120902.2</v>
      </c>
      <c r="C29" s="36">
        <f t="shared" si="129"/>
        <v>38395</v>
      </c>
      <c r="D29" s="36">
        <f t="shared" si="81"/>
        <v>132424.86666666667</v>
      </c>
      <c r="E29" s="181">
        <f t="shared" si="82"/>
        <v>145861.03333333333</v>
      </c>
      <c r="F29" s="36">
        <f t="shared" ref="F29:G29" si="130">F10/$AX10</f>
        <v>92090.190476190473</v>
      </c>
      <c r="G29" s="36">
        <f t="shared" si="130"/>
        <v>34228.380952380954</v>
      </c>
      <c r="H29" s="36">
        <f t="shared" si="84"/>
        <v>100837.66666666667</v>
      </c>
      <c r="I29" s="36">
        <f t="shared" si="85"/>
        <v>118674.3</v>
      </c>
      <c r="J29" s="56">
        <f t="shared" ref="J29:K29" si="131">J10/$AZ10</f>
        <v>109252.47619047618</v>
      </c>
      <c r="K29" s="36">
        <f t="shared" si="131"/>
        <v>43890.714285714283</v>
      </c>
      <c r="L29" s="36">
        <f t="shared" si="87"/>
        <v>138332.22222222222</v>
      </c>
      <c r="M29" s="181">
        <f t="shared" si="88"/>
        <v>148699.9</v>
      </c>
      <c r="N29" s="56">
        <f t="shared" ref="N29:O29" si="132">N10/$BB10</f>
        <v>119415.76190476191</v>
      </c>
      <c r="O29" s="36">
        <f t="shared" si="132"/>
        <v>47995.952380952382</v>
      </c>
      <c r="P29" s="36">
        <f t="shared" si="90"/>
        <v>152731.33333333334</v>
      </c>
      <c r="Q29" s="36">
        <f t="shared" si="91"/>
        <v>163007.6</v>
      </c>
      <c r="R29" s="56">
        <f t="shared" ref="R29:S29" si="133">R10/$BD10</f>
        <v>118667.57894736843</v>
      </c>
      <c r="S29" s="36">
        <f t="shared" si="133"/>
        <v>46238.894736842107</v>
      </c>
      <c r="T29" s="36">
        <f t="shared" si="93"/>
        <v>144979.36363636365</v>
      </c>
      <c r="U29" s="181">
        <f t="shared" si="94"/>
        <v>157599.86666666667</v>
      </c>
      <c r="V29" s="35">
        <f t="shared" ref="V29:W29" si="134">V10/$BF10</f>
        <v>108539</v>
      </c>
      <c r="W29" s="36">
        <f t="shared" si="134"/>
        <v>43516</v>
      </c>
      <c r="X29" s="36">
        <f t="shared" si="96"/>
        <v>188673.22222222222</v>
      </c>
      <c r="Y29" s="182">
        <f t="shared" si="97"/>
        <v>163040.46666666667</v>
      </c>
      <c r="Z29" s="10">
        <f t="shared" si="98"/>
        <v>163.04046666666667</v>
      </c>
      <c r="AA29" s="35">
        <v>112285.94024741139</v>
      </c>
      <c r="AB29" s="36">
        <v>45018.242067886691</v>
      </c>
      <c r="AC29" s="36">
        <v>195186.52426068982</v>
      </c>
      <c r="AD29" s="182">
        <f t="shared" si="99"/>
        <v>169931.62963042868</v>
      </c>
      <c r="AE29" s="10"/>
      <c r="AF29" s="35">
        <v>117031.88294865584</v>
      </c>
      <c r="AG29" s="36">
        <v>46921.00920769223</v>
      </c>
      <c r="AH29" s="36">
        <v>203436.39114656334</v>
      </c>
      <c r="AI29" s="182">
        <f t="shared" si="100"/>
        <v>177114.05848641982</v>
      </c>
      <c r="AJ29" s="10"/>
      <c r="AK29" s="35">
        <v>121978.42041781035</v>
      </c>
      <c r="AL29" s="36">
        <v>48904.199807455705</v>
      </c>
      <c r="AM29" s="36">
        <v>212034.95169298755</v>
      </c>
      <c r="AN29" s="182">
        <f t="shared" si="101"/>
        <v>183228.3196655825</v>
      </c>
      <c r="AO29" s="10"/>
      <c r="AP29" s="35">
        <v>126189.31099888407</v>
      </c>
      <c r="AQ29" s="36">
        <v>50592.451168957137</v>
      </c>
      <c r="AR29" s="36">
        <v>219354.73807720322</v>
      </c>
      <c r="AS29" s="182">
        <f t="shared" si="102"/>
        <v>189553.65494064981</v>
      </c>
      <c r="AT29" s="10"/>
      <c r="AU29" s="10"/>
      <c r="AV29" s="183" t="s">
        <v>100</v>
      </c>
      <c r="AW29" s="184">
        <v>146</v>
      </c>
      <c r="AX29" s="184">
        <v>163</v>
      </c>
      <c r="AY29" s="184">
        <f t="shared" si="103"/>
        <v>157.6</v>
      </c>
      <c r="AZ29" s="184">
        <f t="shared" si="104"/>
        <v>163.04</v>
      </c>
      <c r="BA29" s="185"/>
      <c r="BB29" s="185"/>
      <c r="BC29" s="130"/>
      <c r="BD29" s="185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</row>
    <row r="30" spans="1:67" ht="14.25" customHeight="1">
      <c r="A30" s="136" t="s">
        <v>101</v>
      </c>
      <c r="B30" s="186">
        <f t="shared" ref="B30:C30" si="135">B11/$AV11</f>
        <v>116097.52173913043</v>
      </c>
      <c r="C30" s="36">
        <f t="shared" si="135"/>
        <v>45945.782608695656</v>
      </c>
      <c r="D30" s="36">
        <f t="shared" si="81"/>
        <v>151767.25</v>
      </c>
      <c r="E30" s="181">
        <f t="shared" si="82"/>
        <v>159391.4193548387</v>
      </c>
      <c r="F30" s="36">
        <f t="shared" ref="F30:G30" si="136">F11/$AX11</f>
        <v>103990</v>
      </c>
      <c r="G30" s="36">
        <f t="shared" si="136"/>
        <v>37297.545454545456</v>
      </c>
      <c r="H30" s="36">
        <f t="shared" si="84"/>
        <v>119502.11111111111</v>
      </c>
      <c r="I30" s="36">
        <f t="shared" si="85"/>
        <v>134962.74193548388</v>
      </c>
      <c r="J30" s="56">
        <f t="shared" ref="J30:K30" si="137">J11/$AZ11</f>
        <v>85656.761904761908</v>
      </c>
      <c r="K30" s="36">
        <f t="shared" si="137"/>
        <v>41412.047619047618</v>
      </c>
      <c r="L30" s="36">
        <f t="shared" si="87"/>
        <v>97315.1</v>
      </c>
      <c r="M30" s="181">
        <f t="shared" si="88"/>
        <v>117470.83870967742</v>
      </c>
      <c r="N30" s="56">
        <f t="shared" ref="N30:O30" si="138">N11/$BB11</f>
        <v>126052.52380952382</v>
      </c>
      <c r="O30" s="36">
        <f t="shared" si="138"/>
        <v>46828.523809523809</v>
      </c>
      <c r="P30" s="36">
        <f t="shared" si="90"/>
        <v>155438.5</v>
      </c>
      <c r="Q30" s="36">
        <f t="shared" si="91"/>
        <v>167254.4193548387</v>
      </c>
      <c r="R30" s="56">
        <f t="shared" ref="R30:S30" si="139">R11/$BD11</f>
        <v>121287.2</v>
      </c>
      <c r="S30" s="36">
        <f t="shared" si="139"/>
        <v>47983.3</v>
      </c>
      <c r="T30" s="36">
        <f t="shared" si="93"/>
        <v>158359.45454545456</v>
      </c>
      <c r="U30" s="181">
        <f t="shared" si="94"/>
        <v>165398.83870967742</v>
      </c>
      <c r="V30" s="35">
        <f t="shared" ref="V30:W30" si="140">V11/$BF11</f>
        <v>143483.79999999999</v>
      </c>
      <c r="W30" s="36">
        <f t="shared" si="140"/>
        <v>54138.7</v>
      </c>
      <c r="X30" s="36">
        <f t="shared" si="96"/>
        <v>116375.13454545454</v>
      </c>
      <c r="Y30" s="182">
        <f t="shared" si="97"/>
        <v>168792.78967741938</v>
      </c>
      <c r="Z30" s="10">
        <f t="shared" si="98"/>
        <v>168.79278967741939</v>
      </c>
      <c r="AA30" s="35">
        <v>144648.4632211405</v>
      </c>
      <c r="AB30" s="36">
        <v>54578.14579618298</v>
      </c>
      <c r="AC30" s="36">
        <v>111491.60387178567</v>
      </c>
      <c r="AD30" s="182">
        <f t="shared" si="99"/>
        <v>176585.31736686209</v>
      </c>
      <c r="AE30" s="10"/>
      <c r="AF30" s="35">
        <v>153188.09102691055</v>
      </c>
      <c r="AG30" s="36">
        <v>57800.282008690898</v>
      </c>
      <c r="AH30" s="36">
        <v>118073.74639394868</v>
      </c>
      <c r="AI30" s="182">
        <f t="shared" si="100"/>
        <v>187010.40487001365</v>
      </c>
      <c r="AJ30" s="10"/>
      <c r="AK30" s="35">
        <v>162231.87381253406</v>
      </c>
      <c r="AL30" s="36">
        <v>61212.643843936654</v>
      </c>
      <c r="AM30" s="36">
        <v>125044.47961422284</v>
      </c>
      <c r="AN30" s="182">
        <f t="shared" si="101"/>
        <v>194876.76467646327</v>
      </c>
      <c r="AO30" s="10"/>
      <c r="AP30" s="35">
        <v>169055.95556547696</v>
      </c>
      <c r="AQ30" s="36">
        <v>63787.477482285023</v>
      </c>
      <c r="AR30" s="36">
        <v>130304.31993775691</v>
      </c>
      <c r="AS30" s="182">
        <f t="shared" si="102"/>
        <v>199766.29978647002</v>
      </c>
      <c r="AT30" s="10"/>
      <c r="AU30" s="10"/>
      <c r="AV30" s="183" t="s">
        <v>101</v>
      </c>
      <c r="AW30" s="184">
        <v>159</v>
      </c>
      <c r="AX30" s="184">
        <v>167</v>
      </c>
      <c r="AY30" s="184">
        <f t="shared" si="103"/>
        <v>165.399</v>
      </c>
      <c r="AZ30" s="184">
        <f t="shared" si="104"/>
        <v>168.79300000000001</v>
      </c>
      <c r="BA30" s="185"/>
      <c r="BB30" s="185"/>
      <c r="BC30" s="130"/>
      <c r="BD30" s="185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</row>
    <row r="31" spans="1:67" ht="14.25" customHeight="1">
      <c r="A31" s="136" t="s">
        <v>102</v>
      </c>
      <c r="B31" s="186">
        <f t="shared" ref="B31:C31" si="141">B12/$AV12</f>
        <v>114538.68181818182</v>
      </c>
      <c r="C31" s="36">
        <f t="shared" si="141"/>
        <v>43978.181818181816</v>
      </c>
      <c r="D31" s="36">
        <f t="shared" si="81"/>
        <v>137989.22222222222</v>
      </c>
      <c r="E31" s="181">
        <f t="shared" si="82"/>
        <v>152557.22580645161</v>
      </c>
      <c r="F31" s="36">
        <f t="shared" ref="F31:G31" si="142">F12/$AX12</f>
        <v>102571.36842105263</v>
      </c>
      <c r="G31" s="36">
        <f t="shared" si="142"/>
        <v>38432.57894736842</v>
      </c>
      <c r="H31" s="36">
        <f t="shared" si="84"/>
        <v>140545.08333333334</v>
      </c>
      <c r="I31" s="36">
        <f t="shared" si="85"/>
        <v>140826.32258064515</v>
      </c>
      <c r="J31" s="56">
        <f t="shared" ref="J31:K31" si="143">J12/$AZ12</f>
        <v>102870.05</v>
      </c>
      <c r="K31" s="36">
        <f t="shared" si="143"/>
        <v>44921.7</v>
      </c>
      <c r="L31" s="36">
        <f t="shared" si="87"/>
        <v>123824.54545454546</v>
      </c>
      <c r="M31" s="181">
        <f t="shared" si="88"/>
        <v>139287.25806451612</v>
      </c>
      <c r="N31" s="56">
        <f t="shared" ref="N31:O31" si="144">N12/$BB12</f>
        <v>118322</v>
      </c>
      <c r="O31" s="36">
        <f t="shared" si="144"/>
        <v>47960.13636363636</v>
      </c>
      <c r="P31" s="36">
        <f t="shared" si="90"/>
        <v>147492.66666666666</v>
      </c>
      <c r="Q31" s="36">
        <f t="shared" si="91"/>
        <v>160827.12903225806</v>
      </c>
      <c r="R31" s="56">
        <f t="shared" ref="R31:S31" si="145">R12/$BD12</f>
        <v>114701.40909090909</v>
      </c>
      <c r="S31" s="36">
        <f t="shared" si="145"/>
        <v>49220.63636363636</v>
      </c>
      <c r="T31" s="36">
        <f t="shared" si="93"/>
        <v>144352.44444444444</v>
      </c>
      <c r="U31" s="181">
        <f t="shared" si="94"/>
        <v>158240.54838709679</v>
      </c>
      <c r="V31" s="35">
        <f t="shared" ref="V31:W31" si="146">V12/$BF12</f>
        <v>118006.59090909091</v>
      </c>
      <c r="W31" s="36">
        <f t="shared" si="146"/>
        <v>48358.045454545456</v>
      </c>
      <c r="X31" s="36">
        <f t="shared" si="96"/>
        <v>149351.11111111112</v>
      </c>
      <c r="Y31" s="182">
        <f t="shared" si="97"/>
        <v>161425.22580645161</v>
      </c>
      <c r="Z31" s="10">
        <f t="shared" si="98"/>
        <v>161.42522580645161</v>
      </c>
      <c r="AA31" s="35">
        <v>118826.42887726869</v>
      </c>
      <c r="AB31" s="36">
        <v>47256.495017079949</v>
      </c>
      <c r="AC31" s="36">
        <v>155539.75295422127</v>
      </c>
      <c r="AD31" s="182">
        <f t="shared" si="99"/>
        <v>162001.69643365417</v>
      </c>
      <c r="AE31" s="10"/>
      <c r="AF31" s="35">
        <v>119853.46806084753</v>
      </c>
      <c r="AG31" s="36">
        <v>47664.941795458428</v>
      </c>
      <c r="AH31" s="36">
        <v>156884.11230590349</v>
      </c>
      <c r="AI31" s="182">
        <f t="shared" si="100"/>
        <v>163401.90757873084</v>
      </c>
      <c r="AJ31" s="10"/>
      <c r="AK31" s="35">
        <v>120889.38413734133</v>
      </c>
      <c r="AL31" s="36">
        <v>48076.918856197204</v>
      </c>
      <c r="AM31" s="36">
        <v>158240.09120842165</v>
      </c>
      <c r="AN31" s="182">
        <f t="shared" si="101"/>
        <v>165506.23467575887</v>
      </c>
      <c r="AO31" s="10"/>
      <c r="AP31" s="35">
        <v>122446.22524496834</v>
      </c>
      <c r="AQ31" s="36">
        <v>48696.064401006515</v>
      </c>
      <c r="AR31" s="36">
        <v>160277.94325495072</v>
      </c>
      <c r="AS31" s="182">
        <f t="shared" si="102"/>
        <v>167637.66177790257</v>
      </c>
      <c r="AT31" s="10"/>
      <c r="AU31" s="10"/>
      <c r="AV31" s="183" t="s">
        <v>102</v>
      </c>
      <c r="AW31" s="184">
        <v>153</v>
      </c>
      <c r="AX31" s="184">
        <v>161</v>
      </c>
      <c r="AY31" s="184">
        <f t="shared" si="103"/>
        <v>158.24100000000001</v>
      </c>
      <c r="AZ31" s="184">
        <f t="shared" si="104"/>
        <v>161.42500000000001</v>
      </c>
      <c r="BA31" s="185"/>
      <c r="BB31" s="185"/>
      <c r="BC31" s="130"/>
      <c r="BD31" s="185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</row>
    <row r="32" spans="1:67" ht="14.25" customHeight="1">
      <c r="A32" s="136" t="s">
        <v>103</v>
      </c>
      <c r="B32" s="186">
        <f t="shared" ref="B32:C32" si="147">B13/$AV13</f>
        <v>110547.85714285714</v>
      </c>
      <c r="C32" s="36">
        <f t="shared" si="147"/>
        <v>44200.904761904763</v>
      </c>
      <c r="D32" s="36">
        <f t="shared" si="81"/>
        <v>143156.77777777778</v>
      </c>
      <c r="E32" s="181">
        <f t="shared" si="82"/>
        <v>151271.16666666666</v>
      </c>
      <c r="F32" s="36">
        <f t="shared" ref="F32:G32" si="148">F13/$AX13</f>
        <v>98919.590909090912</v>
      </c>
      <c r="G32" s="36">
        <f t="shared" si="148"/>
        <v>41348.681818181816</v>
      </c>
      <c r="H32" s="36">
        <f t="shared" si="84"/>
        <v>120027.375</v>
      </c>
      <c r="I32" s="36">
        <f t="shared" si="85"/>
        <v>134870.70000000001</v>
      </c>
      <c r="J32" s="56">
        <f t="shared" ref="J32:K32" si="149">J13/$AZ13</f>
        <v>109772.86363636363</v>
      </c>
      <c r="K32" s="36">
        <f t="shared" si="149"/>
        <v>44968.318181818184</v>
      </c>
      <c r="L32" s="36">
        <f t="shared" si="87"/>
        <v>143180.375</v>
      </c>
      <c r="M32" s="181">
        <f t="shared" si="88"/>
        <v>151658.29999999999</v>
      </c>
      <c r="N32" s="56">
        <f t="shared" ref="N32:O32" si="150">N13/$BB13</f>
        <v>115184.31818181818</v>
      </c>
      <c r="O32" s="36">
        <f t="shared" si="150"/>
        <v>47606.772727272728</v>
      </c>
      <c r="P32" s="36">
        <f t="shared" si="90"/>
        <v>149884.5</v>
      </c>
      <c r="Q32" s="36">
        <f t="shared" si="91"/>
        <v>159349.33333333334</v>
      </c>
      <c r="R32" s="56">
        <f t="shared" ref="R32:S32" si="151">R13/$BD13</f>
        <v>114968.7</v>
      </c>
      <c r="S32" s="36">
        <f t="shared" si="151"/>
        <v>49393.45</v>
      </c>
      <c r="T32" s="36">
        <f t="shared" si="93"/>
        <v>149888.1</v>
      </c>
      <c r="U32" s="181">
        <f t="shared" si="94"/>
        <v>159537.46666666667</v>
      </c>
      <c r="V32" s="35">
        <f t="shared" ref="V32:W32" si="152">V13/$BF13</f>
        <v>115391.15</v>
      </c>
      <c r="W32" s="36">
        <f t="shared" si="152"/>
        <v>49330.7</v>
      </c>
      <c r="X32" s="36">
        <f t="shared" si="96"/>
        <v>152826.9</v>
      </c>
      <c r="Y32" s="182">
        <f t="shared" si="97"/>
        <v>160756.86666666667</v>
      </c>
      <c r="Z32" s="10">
        <f t="shared" si="98"/>
        <v>160.75686666666667</v>
      </c>
      <c r="AA32" s="35">
        <v>116744.38291398177</v>
      </c>
      <c r="AB32" s="36">
        <v>49909.218603114365</v>
      </c>
      <c r="AC32" s="36">
        <v>154619.15522253484</v>
      </c>
      <c r="AD32" s="182">
        <f t="shared" si="99"/>
        <v>163444.41583854647</v>
      </c>
      <c r="AE32" s="10"/>
      <c r="AF32" s="35">
        <v>118696.12703619504</v>
      </c>
      <c r="AG32" s="36">
        <v>50743.605848320491</v>
      </c>
      <c r="AH32" s="36">
        <v>157204.09352838478</v>
      </c>
      <c r="AI32" s="182">
        <f t="shared" si="100"/>
        <v>166176.89572288067</v>
      </c>
      <c r="AJ32" s="10"/>
      <c r="AK32" s="35">
        <v>120680.50060938072</v>
      </c>
      <c r="AL32" s="36">
        <v>51591.942461888779</v>
      </c>
      <c r="AM32" s="36">
        <v>159832.24708809788</v>
      </c>
      <c r="AN32" s="182">
        <f t="shared" si="101"/>
        <v>168955.05747575706</v>
      </c>
      <c r="AO32" s="10"/>
      <c r="AP32" s="35">
        <v>122698.04913592234</v>
      </c>
      <c r="AQ32" s="36">
        <v>52454.46165073703</v>
      </c>
      <c r="AR32" s="36">
        <v>162504.33837855581</v>
      </c>
      <c r="AS32" s="182">
        <f t="shared" si="102"/>
        <v>171358.05906422829</v>
      </c>
      <c r="AT32" s="10"/>
      <c r="AU32" s="10"/>
      <c r="AV32" s="183" t="s">
        <v>103</v>
      </c>
      <c r="AW32" s="184">
        <v>151</v>
      </c>
      <c r="AX32" s="184">
        <v>159</v>
      </c>
      <c r="AY32" s="184">
        <f t="shared" si="103"/>
        <v>159.53700000000001</v>
      </c>
      <c r="AZ32" s="184">
        <f t="shared" si="104"/>
        <v>160.75700000000001</v>
      </c>
      <c r="BA32" s="185"/>
      <c r="BB32" s="185"/>
      <c r="BC32" s="130"/>
      <c r="BD32" s="185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  <c r="BO32" s="130"/>
    </row>
    <row r="33" spans="1:67" ht="14.25" customHeight="1">
      <c r="A33" s="136" t="s">
        <v>104</v>
      </c>
      <c r="B33" s="186">
        <f t="shared" ref="B33:C33" si="153">B14/$AV14</f>
        <v>110896.43478260869</v>
      </c>
      <c r="C33" s="36">
        <f t="shared" si="153"/>
        <v>44163.956521739128</v>
      </c>
      <c r="D33" s="36">
        <f t="shared" si="81"/>
        <v>142589.25</v>
      </c>
      <c r="E33" s="181">
        <f t="shared" si="82"/>
        <v>151842.03225806452</v>
      </c>
      <c r="F33" s="36">
        <f t="shared" ref="F33:G33" si="154">F14/$AX14</f>
        <v>91732.428571428565</v>
      </c>
      <c r="G33" s="36">
        <f t="shared" si="154"/>
        <v>38336.476190476191</v>
      </c>
      <c r="H33" s="36">
        <f t="shared" si="84"/>
        <v>153575.20000000001</v>
      </c>
      <c r="I33" s="36">
        <f t="shared" si="85"/>
        <v>137651.5806451613</v>
      </c>
      <c r="J33" s="56">
        <f t="shared" ref="J33:K33" si="155">J14/$AZ14</f>
        <v>113792.9</v>
      </c>
      <c r="K33" s="36">
        <f t="shared" si="155"/>
        <v>44921.1</v>
      </c>
      <c r="L33" s="36">
        <f t="shared" si="87"/>
        <v>151160</v>
      </c>
      <c r="M33" s="181">
        <f t="shared" si="88"/>
        <v>156033.54838709679</v>
      </c>
      <c r="N33" s="56">
        <f t="shared" ref="N33:O33" si="156">N14/$BB14</f>
        <v>115821.14285714286</v>
      </c>
      <c r="O33" s="36">
        <f t="shared" si="156"/>
        <v>47972.047619047618</v>
      </c>
      <c r="P33" s="36">
        <f t="shared" si="90"/>
        <v>150331.79999999999</v>
      </c>
      <c r="Q33" s="36">
        <f t="shared" si="91"/>
        <v>159450.80645161291</v>
      </c>
      <c r="R33" s="56">
        <f t="shared" ref="R33:S33" si="157">R14/$BD14</f>
        <v>116003.68181818182</v>
      </c>
      <c r="S33" s="36">
        <f t="shared" si="157"/>
        <v>49218.954545454544</v>
      </c>
      <c r="T33" s="36">
        <f t="shared" si="93"/>
        <v>153707.22222222222</v>
      </c>
      <c r="U33" s="181">
        <f t="shared" si="94"/>
        <v>161879.45161290321</v>
      </c>
      <c r="V33" s="35">
        <f t="shared" ref="V33:W33" si="158">V14/$BF14</f>
        <v>123772.95454545454</v>
      </c>
      <c r="W33" s="36">
        <f t="shared" si="158"/>
        <v>51329.818181818184</v>
      </c>
      <c r="X33" s="36">
        <f t="shared" si="96"/>
        <v>138218.11111111112</v>
      </c>
      <c r="Y33" s="182">
        <f t="shared" si="97"/>
        <v>164394.32258064515</v>
      </c>
      <c r="Z33" s="10">
        <f t="shared" si="98"/>
        <v>164.39432258064514</v>
      </c>
      <c r="AA33" s="35">
        <v>128335.61979967129</v>
      </c>
      <c r="AB33" s="36">
        <v>53962.571226136228</v>
      </c>
      <c r="AC33" s="36">
        <v>143897.84484911893</v>
      </c>
      <c r="AD33" s="182">
        <f t="shared" si="99"/>
        <v>171149.70342612374</v>
      </c>
      <c r="AE33" s="10"/>
      <c r="AF33" s="35">
        <v>133609.2568339553</v>
      </c>
      <c r="AG33" s="36">
        <v>56180.03052954367</v>
      </c>
      <c r="AH33" s="36">
        <v>149810.97329260592</v>
      </c>
      <c r="AI33" s="182">
        <f t="shared" si="100"/>
        <v>178182.68005259454</v>
      </c>
      <c r="AJ33" s="10"/>
      <c r="AK33" s="35">
        <v>139099.6010272711</v>
      </c>
      <c r="AL33" s="36">
        <v>58488.610875750615</v>
      </c>
      <c r="AM33" s="36">
        <v>155967.08722365068</v>
      </c>
      <c r="AN33" s="182">
        <f t="shared" si="101"/>
        <v>184162.0426516117</v>
      </c>
      <c r="AO33" s="10"/>
      <c r="AP33" s="35">
        <v>143767.43379123654</v>
      </c>
      <c r="AQ33" s="36">
        <v>60451.341553253624</v>
      </c>
      <c r="AR33" s="36">
        <v>161200.95040130336</v>
      </c>
      <c r="AS33" s="182">
        <f t="shared" si="102"/>
        <v>191729.72939324236</v>
      </c>
      <c r="AT33" s="10"/>
      <c r="AU33" s="10"/>
      <c r="AV33" s="183" t="s">
        <v>104</v>
      </c>
      <c r="AW33" s="184">
        <v>152</v>
      </c>
      <c r="AX33" s="184">
        <v>159</v>
      </c>
      <c r="AY33" s="184">
        <f t="shared" si="103"/>
        <v>161.87899999999999</v>
      </c>
      <c r="AZ33" s="184">
        <f t="shared" si="104"/>
        <v>164.39400000000001</v>
      </c>
      <c r="BA33" s="185"/>
      <c r="BB33" s="185"/>
      <c r="BC33" s="130"/>
      <c r="BD33" s="185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</row>
    <row r="34" spans="1:67" ht="14.25" customHeight="1">
      <c r="A34" s="136" t="s">
        <v>105</v>
      </c>
      <c r="B34" s="186">
        <f t="shared" ref="B34:C34" si="159">B15/$AV15</f>
        <v>113737.90476190476</v>
      </c>
      <c r="C34" s="36">
        <f t="shared" si="159"/>
        <v>44253.714285714283</v>
      </c>
      <c r="D34" s="36">
        <f t="shared" si="81"/>
        <v>143957.55555555556</v>
      </c>
      <c r="E34" s="181">
        <f t="shared" si="82"/>
        <v>153781.4</v>
      </c>
      <c r="F34" s="36">
        <f t="shared" ref="F34:G34" si="160">F15/$AX15</f>
        <v>108332</v>
      </c>
      <c r="G34" s="36">
        <f t="shared" si="160"/>
        <v>43135.238095238092</v>
      </c>
      <c r="H34" s="36">
        <f t="shared" si="84"/>
        <v>136179.66666666666</v>
      </c>
      <c r="I34" s="36">
        <f t="shared" si="85"/>
        <v>146880.96666666667</v>
      </c>
      <c r="J34" s="56">
        <f t="shared" ref="J34:K34" si="161">J15/$AZ15</f>
        <v>116725.09090909091</v>
      </c>
      <c r="K34" s="36">
        <f t="shared" si="161"/>
        <v>45875</v>
      </c>
      <c r="L34" s="36">
        <f t="shared" si="87"/>
        <v>154053.375</v>
      </c>
      <c r="M34" s="181">
        <f t="shared" si="88"/>
        <v>160320.96666666667</v>
      </c>
      <c r="N34" s="56">
        <f t="shared" ref="N34:O34" si="162">N15/$BB15</f>
        <v>116335.22727272728</v>
      </c>
      <c r="O34" s="36">
        <f t="shared" si="162"/>
        <v>48136.13636363636</v>
      </c>
      <c r="P34" s="36">
        <f t="shared" si="90"/>
        <v>149992.625</v>
      </c>
      <c r="Q34" s="36">
        <f t="shared" si="91"/>
        <v>160610.36666666667</v>
      </c>
      <c r="R34" s="56">
        <f t="shared" ref="R34:S34" si="163">R15/$BD15</f>
        <v>117849.31818181818</v>
      </c>
      <c r="S34" s="36">
        <f t="shared" si="163"/>
        <v>49425.318181818184</v>
      </c>
      <c r="T34" s="36">
        <f t="shared" si="93"/>
        <v>156356</v>
      </c>
      <c r="U34" s="181">
        <f t="shared" si="94"/>
        <v>164363</v>
      </c>
      <c r="V34" s="35">
        <f t="shared" ref="V34:W34" si="164">V15/$BF15</f>
        <v>114602.77272727272</v>
      </c>
      <c r="W34" s="36">
        <f t="shared" si="164"/>
        <v>47679.954545454544</v>
      </c>
      <c r="X34" s="36">
        <f t="shared" si="96"/>
        <v>179551.375</v>
      </c>
      <c r="Y34" s="182">
        <f t="shared" si="97"/>
        <v>166887.70000000001</v>
      </c>
      <c r="Z34" s="10">
        <f t="shared" si="98"/>
        <v>166.88770000000002</v>
      </c>
      <c r="AA34" s="35">
        <v>115767.99887335855</v>
      </c>
      <c r="AB34" s="36">
        <v>48164.741504429454</v>
      </c>
      <c r="AC34" s="36">
        <v>181376.96745066042</v>
      </c>
      <c r="AD34" s="182">
        <f t="shared" si="99"/>
        <v>169166.00849964973</v>
      </c>
      <c r="AE34" s="10"/>
      <c r="AF34" s="35">
        <v>121514.19809882592</v>
      </c>
      <c r="AG34" s="36">
        <v>50555.421165657317</v>
      </c>
      <c r="AH34" s="36">
        <v>190379.69877559872</v>
      </c>
      <c r="AI34" s="182">
        <f t="shared" si="100"/>
        <v>177562.64311781788</v>
      </c>
      <c r="AJ34" s="10"/>
      <c r="AK34" s="35">
        <v>127545.61263301501</v>
      </c>
      <c r="AL34" s="36">
        <v>53064.763339422134</v>
      </c>
      <c r="AM34" s="36">
        <v>199829.28491594279</v>
      </c>
      <c r="AN34" s="182">
        <f t="shared" si="101"/>
        <v>185735.41835737196</v>
      </c>
      <c r="AO34" s="10"/>
      <c r="AP34" s="35">
        <v>133416.2259925447</v>
      </c>
      <c r="AQ34" s="36">
        <v>55507.204926786108</v>
      </c>
      <c r="AR34" s="36">
        <v>209026.93935058176</v>
      </c>
      <c r="AS34" s="182">
        <f t="shared" si="102"/>
        <v>194284.36650099774</v>
      </c>
      <c r="AT34" s="10"/>
      <c r="AU34" s="10"/>
      <c r="AV34" s="183" t="s">
        <v>105</v>
      </c>
      <c r="AW34" s="184">
        <v>154</v>
      </c>
      <c r="AX34" s="184">
        <v>161</v>
      </c>
      <c r="AY34" s="184">
        <f t="shared" si="103"/>
        <v>164.363</v>
      </c>
      <c r="AZ34" s="184">
        <f t="shared" si="104"/>
        <v>166.88800000000001</v>
      </c>
      <c r="BA34" s="185"/>
      <c r="BB34" s="185"/>
      <c r="BC34" s="130"/>
      <c r="BD34" s="185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</row>
    <row r="35" spans="1:67" ht="14.25" customHeight="1">
      <c r="A35" s="136" t="s">
        <v>106</v>
      </c>
      <c r="B35" s="186">
        <f t="shared" ref="B35:C35" si="165">B16/$AV16</f>
        <v>118008.25</v>
      </c>
      <c r="C35" s="36">
        <f t="shared" si="165"/>
        <v>40232.35</v>
      </c>
      <c r="D35" s="36">
        <f t="shared" si="81"/>
        <v>148944.09090909091</v>
      </c>
      <c r="E35" s="187">
        <f t="shared" si="82"/>
        <v>154941.83870967742</v>
      </c>
      <c r="F35" s="36">
        <f t="shared" ref="F35:G35" si="166">F16/$AX16</f>
        <v>111150.19047619047</v>
      </c>
      <c r="G35" s="36">
        <f t="shared" si="166"/>
        <v>40221.857142857145</v>
      </c>
      <c r="H35" s="36">
        <f t="shared" si="84"/>
        <v>134650.20000000001</v>
      </c>
      <c r="I35" s="36">
        <f t="shared" si="85"/>
        <v>145977.90322580645</v>
      </c>
      <c r="J35" s="56">
        <f t="shared" ref="J35:K35" si="167">J16/$AZ16</f>
        <v>120937.65217391304</v>
      </c>
      <c r="K35" s="36">
        <f t="shared" si="167"/>
        <v>44302.391304347824</v>
      </c>
      <c r="L35" s="36">
        <f t="shared" si="87"/>
        <v>153280.75</v>
      </c>
      <c r="M35" s="181">
        <f t="shared" si="88"/>
        <v>162153.77419354839</v>
      </c>
      <c r="N35" s="56">
        <f t="shared" ref="N35:O35" si="168">N16/$BB16</f>
        <v>125711.68181818182</v>
      </c>
      <c r="O35" s="36">
        <f t="shared" si="168"/>
        <v>46593.5</v>
      </c>
      <c r="P35" s="36">
        <f t="shared" si="90"/>
        <v>138841</v>
      </c>
      <c r="Q35" s="36">
        <f t="shared" si="91"/>
        <v>162589.77419354839</v>
      </c>
      <c r="R35" s="56">
        <f t="shared" ref="R35:S35" si="169">R16/$BD16</f>
        <v>122143.05</v>
      </c>
      <c r="S35" s="36">
        <f t="shared" si="169"/>
        <v>48117.45</v>
      </c>
      <c r="T35" s="36">
        <f t="shared" si="93"/>
        <v>154275</v>
      </c>
      <c r="U35" s="181">
        <f t="shared" si="94"/>
        <v>164588.22580645161</v>
      </c>
      <c r="V35" s="35">
        <f t="shared" ref="V35:W35" si="170">V16/$BF16</f>
        <v>127288.7</v>
      </c>
      <c r="W35" s="36">
        <f t="shared" si="170"/>
        <v>48238.5</v>
      </c>
      <c r="X35" s="36">
        <f t="shared" si="96"/>
        <v>136274.18181818182</v>
      </c>
      <c r="Y35" s="182">
        <f t="shared" si="97"/>
        <v>161598.70967741936</v>
      </c>
      <c r="Z35" s="10">
        <f t="shared" si="98"/>
        <v>161.59870967741935</v>
      </c>
      <c r="AA35" s="35">
        <v>128760.52886670752</v>
      </c>
      <c r="AB35" s="36">
        <v>48796.277845061428</v>
      </c>
      <c r="AC35" s="36">
        <v>137849.90907902233</v>
      </c>
      <c r="AD35" s="182">
        <f t="shared" si="99"/>
        <v>166028.9977216167</v>
      </c>
      <c r="AE35" s="10"/>
      <c r="AF35" s="35">
        <v>132044.25763300507</v>
      </c>
      <c r="AG35" s="36">
        <v>50040.709990986739</v>
      </c>
      <c r="AH35" s="36">
        <v>141365.44070861727</v>
      </c>
      <c r="AI35" s="182">
        <f t="shared" si="100"/>
        <v>170263.16948727018</v>
      </c>
      <c r="AJ35" s="10"/>
      <c r="AK35" s="35">
        <v>135411.73003336127</v>
      </c>
      <c r="AL35" s="36">
        <v>51316.878397016357</v>
      </c>
      <c r="AM35" s="36">
        <v>144970.62754887764</v>
      </c>
      <c r="AN35" s="182">
        <f t="shared" si="101"/>
        <v>175952.35529966798</v>
      </c>
      <c r="AO35" s="10"/>
      <c r="AP35" s="35">
        <v>139936.38733686364</v>
      </c>
      <c r="AQ35" s="36">
        <v>53031.584269061554</v>
      </c>
      <c r="AR35" s="36">
        <v>149814.68654266457</v>
      </c>
      <c r="AS35" s="182">
        <f t="shared" si="102"/>
        <v>177655.51561573596</v>
      </c>
      <c r="AT35" s="10"/>
      <c r="AU35" s="10"/>
      <c r="AV35" s="183" t="s">
        <v>106</v>
      </c>
      <c r="AW35" s="184">
        <v>155</v>
      </c>
      <c r="AX35" s="184">
        <v>163</v>
      </c>
      <c r="AY35" s="184">
        <f t="shared" si="103"/>
        <v>164.58799999999999</v>
      </c>
      <c r="AZ35" s="184">
        <f t="shared" si="104"/>
        <v>161.59899999999999</v>
      </c>
      <c r="BA35" s="185"/>
      <c r="BB35" s="185"/>
      <c r="BC35" s="130"/>
      <c r="BD35" s="185"/>
      <c r="BE35" s="130"/>
      <c r="BF35" s="130"/>
      <c r="BG35" s="130"/>
      <c r="BH35" s="130"/>
      <c r="BI35" s="130"/>
      <c r="BJ35" s="130"/>
      <c r="BK35" s="130"/>
      <c r="BL35" s="130"/>
      <c r="BM35" s="130"/>
      <c r="BN35" s="130"/>
      <c r="BO35" s="130"/>
    </row>
    <row r="36" spans="1:67" ht="14.25" customHeight="1">
      <c r="A36" s="153" t="s">
        <v>4</v>
      </c>
      <c r="B36" s="188">
        <f>B17/AV17</f>
        <v>112817.00809716599</v>
      </c>
      <c r="C36" s="189">
        <f t="shared" ref="C36:D36" si="171">C17/AV17</f>
        <v>42712.218623481778</v>
      </c>
      <c r="D36" s="190">
        <f t="shared" si="171"/>
        <v>139248.60169491524</v>
      </c>
      <c r="E36" s="191">
        <f t="shared" si="82"/>
        <v>150265.90136986302</v>
      </c>
      <c r="F36" s="190">
        <f t="shared" ref="F36:G36" si="172">F17/$AX17</f>
        <v>98364.229838709682</v>
      </c>
      <c r="G36" s="190">
        <f t="shared" si="172"/>
        <v>37596.403225806454</v>
      </c>
      <c r="H36" s="190">
        <f t="shared" si="84"/>
        <v>118556.31355932204</v>
      </c>
      <c r="I36" s="192">
        <f t="shared" si="85"/>
        <v>130349.40437158469</v>
      </c>
      <c r="J36" s="189">
        <f t="shared" ref="J36:K36" si="173">J17/$AZ17</f>
        <v>107445.42</v>
      </c>
      <c r="K36" s="190">
        <f t="shared" si="173"/>
        <v>42817.572</v>
      </c>
      <c r="L36" s="190">
        <f t="shared" si="87"/>
        <v>133242.65217391305</v>
      </c>
      <c r="M36" s="193">
        <f t="shared" si="88"/>
        <v>144900.4191780822</v>
      </c>
      <c r="N36" s="192">
        <f t="shared" ref="N36:O36" si="174">N17/$BB17</f>
        <v>119523.708</v>
      </c>
      <c r="O36" s="192">
        <f t="shared" si="174"/>
        <v>46472.332000000002</v>
      </c>
      <c r="P36" s="192">
        <f t="shared" si="90"/>
        <v>146006.36521739131</v>
      </c>
      <c r="Q36" s="192">
        <f t="shared" si="91"/>
        <v>159697.92328767123</v>
      </c>
      <c r="R36" s="192">
        <f t="shared" ref="R36:S36" si="175">R17/$BD17</f>
        <v>117389.19008264462</v>
      </c>
      <c r="S36" s="192">
        <f t="shared" si="175"/>
        <v>47403.772727272728</v>
      </c>
      <c r="T36" s="192">
        <f t="shared" si="93"/>
        <v>148768.52845528454</v>
      </c>
      <c r="U36" s="193">
        <f t="shared" si="94"/>
        <v>159392.94794520547</v>
      </c>
      <c r="V36" s="194">
        <f t="shared" ref="V36:W36" si="176">V17/$AZ17</f>
        <v>117351.56827437579</v>
      </c>
      <c r="W36" s="192">
        <f t="shared" si="176"/>
        <v>46155.159725624202</v>
      </c>
      <c r="X36" s="192">
        <f>X17/$BE17</f>
        <v>147040.21463414634</v>
      </c>
      <c r="Y36" s="195">
        <f t="shared" si="97"/>
        <v>161100.07759562842</v>
      </c>
      <c r="Z36" s="196">
        <f t="shared" si="98"/>
        <v>161.10007759562842</v>
      </c>
      <c r="AA36" s="194">
        <f t="shared" ref="AA36:AB36" si="177">AA17/$AZ17</f>
        <v>121908.9227747024</v>
      </c>
      <c r="AB36" s="192">
        <f t="shared" si="177"/>
        <v>47287.52610454461</v>
      </c>
      <c r="AC36" s="192">
        <f>AC17/$BE17</f>
        <v>150623.8486409646</v>
      </c>
      <c r="AD36" s="195">
        <f t="shared" si="99"/>
        <v>166646.15233602849</v>
      </c>
      <c r="AE36" s="196"/>
      <c r="AF36" s="194">
        <f t="shared" ref="AF36:AG36" si="178">AF17/$AZ17</f>
        <v>127570.4860828833</v>
      </c>
      <c r="AG36" s="192">
        <f t="shared" si="178"/>
        <v>49297.697525735901</v>
      </c>
      <c r="AH36" s="192">
        <f>AH17/$BE17</f>
        <v>155470.20897440836</v>
      </c>
      <c r="AI36" s="195">
        <f t="shared" si="100"/>
        <v>173533.92220823845</v>
      </c>
      <c r="AJ36" s="196"/>
      <c r="AK36" s="194">
        <f t="shared" ref="AK36:AL36" si="179">AK17/$AZ17</f>
        <v>133699.72605266297</v>
      </c>
      <c r="AL36" s="192">
        <f t="shared" si="179"/>
        <v>51515.594237989928</v>
      </c>
      <c r="AM36" s="192">
        <f>AM17/$BE17</f>
        <v>158714.17926060862</v>
      </c>
      <c r="AN36" s="195">
        <f t="shared" si="101"/>
        <v>180344.31266224134</v>
      </c>
      <c r="AO36" s="196"/>
      <c r="AP36" s="194">
        <f t="shared" ref="AP36:AQ36" si="180">AP17/$AZ17</f>
        <v>137679.15062021933</v>
      </c>
      <c r="AQ36" s="192">
        <f t="shared" si="180"/>
        <v>53075.861784057692</v>
      </c>
      <c r="AR36" s="192">
        <f>AR17/$BE17</f>
        <v>165684.88160353815</v>
      </c>
      <c r="AS36" s="195">
        <f t="shared" si="102"/>
        <v>185978.12442159685</v>
      </c>
      <c r="AT36" s="10"/>
      <c r="AU36" s="10"/>
      <c r="AV36" s="185"/>
      <c r="AW36" s="185"/>
      <c r="AX36" s="185"/>
      <c r="AY36" s="185"/>
      <c r="AZ36" s="185"/>
      <c r="BA36" s="185"/>
      <c r="BB36" s="185"/>
      <c r="BC36" s="130"/>
      <c r="BD36" s="185"/>
      <c r="BE36" s="130"/>
      <c r="BF36" s="130"/>
      <c r="BG36" s="130"/>
      <c r="BH36" s="130"/>
      <c r="BI36" s="130"/>
      <c r="BJ36" s="130"/>
      <c r="BK36" s="130"/>
      <c r="BL36" s="130"/>
      <c r="BM36" s="130"/>
      <c r="BN36" s="130"/>
      <c r="BO36" s="130"/>
    </row>
    <row r="37" spans="1:67" ht="14.25" customHeight="1">
      <c r="A37" s="130"/>
      <c r="B37" s="197"/>
      <c r="C37" s="197"/>
      <c r="D37" s="197"/>
      <c r="E37" s="164"/>
      <c r="F37" s="197">
        <f t="shared" ref="F37:U37" si="181">F36/B36</f>
        <v>0.87189184944517806</v>
      </c>
      <c r="G37" s="197">
        <f t="shared" si="181"/>
        <v>0.88022595026560346</v>
      </c>
      <c r="H37" s="197">
        <f t="shared" si="181"/>
        <v>0.85140038834336962</v>
      </c>
      <c r="I37" s="198">
        <f t="shared" si="181"/>
        <v>0.86745830679672264</v>
      </c>
      <c r="J37" s="197">
        <f t="shared" si="181"/>
        <v>1.0923220786273726</v>
      </c>
      <c r="K37" s="197">
        <f t="shared" si="181"/>
        <v>1.1388741562014553</v>
      </c>
      <c r="L37" s="197">
        <f t="shared" si="181"/>
        <v>1.1238764783896762</v>
      </c>
      <c r="M37" s="199">
        <f t="shared" si="181"/>
        <v>1.1116308499961933</v>
      </c>
      <c r="N37" s="200">
        <f t="shared" si="181"/>
        <v>1.112413241997658</v>
      </c>
      <c r="O37" s="200">
        <f t="shared" si="181"/>
        <v>1.0853565447382212</v>
      </c>
      <c r="P37" s="200">
        <f t="shared" si="181"/>
        <v>1.0957929974766534</v>
      </c>
      <c r="Q37" s="165">
        <f t="shared" si="181"/>
        <v>1.1021218861444628</v>
      </c>
      <c r="R37" s="200">
        <f t="shared" si="181"/>
        <v>0.98214146839089544</v>
      </c>
      <c r="S37" s="200">
        <f t="shared" si="181"/>
        <v>1.0200429091286558</v>
      </c>
      <c r="T37" s="200">
        <f t="shared" si="181"/>
        <v>1.018918101507291</v>
      </c>
      <c r="U37" s="201">
        <f t="shared" si="181"/>
        <v>0.99809029863264787</v>
      </c>
      <c r="V37" s="202">
        <f t="shared" ref="V37:Y37" si="182">V36/N36</f>
        <v>0.98182670399060745</v>
      </c>
      <c r="W37" s="203">
        <f t="shared" si="182"/>
        <v>0.99317502994306806</v>
      </c>
      <c r="X37" s="203">
        <f t="shared" si="182"/>
        <v>1.0070808516821559</v>
      </c>
      <c r="Y37" s="204">
        <f t="shared" si="182"/>
        <v>1.0087800409616563</v>
      </c>
      <c r="Z37" s="167"/>
      <c r="AA37" s="202">
        <f t="shared" ref="AA37:AD37" si="183">AA36/R36</f>
        <v>1.0385021200749045</v>
      </c>
      <c r="AB37" s="203">
        <f t="shared" si="183"/>
        <v>0.9975477347890237</v>
      </c>
      <c r="AC37" s="203">
        <f t="shared" si="183"/>
        <v>1.0124711873199561</v>
      </c>
      <c r="AD37" s="204">
        <f t="shared" si="183"/>
        <v>1.0455051775146067</v>
      </c>
      <c r="AE37" s="167"/>
      <c r="AF37" s="202">
        <f t="shared" ref="AF37:AI37" si="184">AF36/V36</f>
        <v>1.0870795163522229</v>
      </c>
      <c r="AG37" s="203">
        <f t="shared" si="184"/>
        <v>1.068086381214862</v>
      </c>
      <c r="AH37" s="203">
        <f t="shared" si="184"/>
        <v>1.0573312162338504</v>
      </c>
      <c r="AI37" s="204">
        <f t="shared" si="184"/>
        <v>1.0771808728970311</v>
      </c>
      <c r="AJ37" s="167"/>
      <c r="AK37" s="202">
        <f t="shared" ref="AK37:AN37" si="185">AK36/AA36</f>
        <v>1.0967181319430648</v>
      </c>
      <c r="AL37" s="203">
        <f t="shared" si="185"/>
        <v>1.0894119122260231</v>
      </c>
      <c r="AM37" s="203">
        <f t="shared" si="185"/>
        <v>1.0537121491227368</v>
      </c>
      <c r="AN37" s="204">
        <f t="shared" si="185"/>
        <v>1.0821990795118486</v>
      </c>
      <c r="AO37" s="167"/>
      <c r="AP37" s="202">
        <f t="shared" ref="AP37:AS37" si="186">AP36/AF36</f>
        <v>1.0792398371106648</v>
      </c>
      <c r="AQ37" s="203">
        <f t="shared" si="186"/>
        <v>1.0766397711850415</v>
      </c>
      <c r="AR37" s="203">
        <f t="shared" si="186"/>
        <v>1.0657018003417698</v>
      </c>
      <c r="AS37" s="204">
        <f t="shared" si="186"/>
        <v>1.0717104878112851</v>
      </c>
      <c r="AT37" s="91"/>
      <c r="AU37" s="91"/>
      <c r="AV37" s="130"/>
      <c r="AW37" s="130"/>
      <c r="AX37" s="130"/>
      <c r="AY37" s="130"/>
      <c r="AZ37" s="168"/>
      <c r="BA37" s="130"/>
      <c r="BB37" s="130"/>
      <c r="BC37" s="130"/>
      <c r="BD37" s="130"/>
      <c r="BE37" s="130"/>
      <c r="BF37" s="130"/>
      <c r="BG37" s="130"/>
      <c r="BH37" s="130"/>
      <c r="BI37" s="130"/>
      <c r="BJ37" s="130"/>
      <c r="BK37" s="130"/>
      <c r="BL37" s="130"/>
      <c r="BM37" s="130"/>
      <c r="BN37" s="130"/>
      <c r="BO37" s="130"/>
    </row>
    <row r="38" spans="1:67" ht="14.25" customHeight="1">
      <c r="A38" s="130"/>
      <c r="B38" s="167"/>
      <c r="C38" s="167"/>
      <c r="D38" s="130"/>
      <c r="E38" s="130"/>
      <c r="F38" s="167"/>
      <c r="G38" s="130"/>
      <c r="H38" s="130"/>
      <c r="I38" s="130"/>
      <c r="J38" s="167"/>
      <c r="K38" s="167"/>
      <c r="L38" s="130"/>
      <c r="M38" s="130"/>
      <c r="N38" s="167"/>
      <c r="O38" s="167"/>
      <c r="P38" s="130"/>
      <c r="Q38" s="130"/>
      <c r="R38" s="167"/>
      <c r="S38" s="167"/>
      <c r="T38" s="130"/>
      <c r="U38" s="130">
        <f>+U36/10^3</f>
        <v>159.39294794520546</v>
      </c>
      <c r="V38" s="167"/>
      <c r="W38" s="167"/>
      <c r="X38" s="130"/>
      <c r="Y38" s="130"/>
      <c r="Z38" s="130"/>
      <c r="AA38" s="167"/>
      <c r="AB38" s="167"/>
      <c r="AC38" s="130"/>
      <c r="AD38" s="130">
        <f>+AD36/10^3</f>
        <v>166.64615233602848</v>
      </c>
      <c r="AE38" s="130"/>
      <c r="AF38" s="167"/>
      <c r="AG38" s="167"/>
      <c r="AH38" s="130"/>
      <c r="AI38" s="130">
        <f>+AI36/10^3</f>
        <v>173.53392220823847</v>
      </c>
      <c r="AJ38" s="130"/>
      <c r="AK38" s="167"/>
      <c r="AL38" s="167"/>
      <c r="AM38" s="130"/>
      <c r="AN38" s="130">
        <f>+AN36/10^3</f>
        <v>180.34431266224135</v>
      </c>
      <c r="AO38" s="130"/>
      <c r="AP38" s="167"/>
      <c r="AQ38" s="167"/>
      <c r="AR38" s="130"/>
      <c r="AS38" s="130"/>
      <c r="AV38" s="130"/>
      <c r="AW38" s="130"/>
      <c r="AX38" s="130"/>
      <c r="AY38" s="168"/>
      <c r="AZ38" s="168"/>
      <c r="BA38" s="130"/>
      <c r="BB38" s="130"/>
      <c r="BC38" s="130"/>
      <c r="BD38" s="130"/>
      <c r="BE38" s="130"/>
      <c r="BF38" s="130"/>
      <c r="BG38" s="130"/>
      <c r="BH38" s="130"/>
      <c r="BI38" s="130"/>
      <c r="BJ38" s="130"/>
      <c r="BK38" s="130"/>
      <c r="BL38" s="130"/>
      <c r="BM38" s="130"/>
      <c r="BN38" s="130"/>
      <c r="BO38" s="130"/>
    </row>
    <row r="39" spans="1:67" ht="14.25" customHeight="1">
      <c r="A39" s="169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70" t="s">
        <v>109</v>
      </c>
      <c r="O39" s="130"/>
      <c r="P39" s="130"/>
      <c r="Q39" s="130"/>
      <c r="R39" s="170" t="s">
        <v>109</v>
      </c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  <c r="AQ39" s="130"/>
      <c r="AR39" s="130"/>
      <c r="AS39" s="130"/>
      <c r="AV39" s="130"/>
      <c r="AW39" s="130"/>
      <c r="AX39" s="130"/>
      <c r="AY39" s="168"/>
      <c r="AZ39" s="168"/>
      <c r="BA39" s="130"/>
      <c r="BB39" s="130"/>
      <c r="BC39" s="130"/>
      <c r="BD39" s="130"/>
      <c r="BE39" s="130"/>
      <c r="BF39" s="130"/>
      <c r="BG39" s="130"/>
      <c r="BH39" s="130"/>
      <c r="BI39" s="130"/>
      <c r="BJ39" s="130"/>
      <c r="BK39" s="130"/>
      <c r="BL39" s="130"/>
      <c r="BM39" s="130"/>
      <c r="BN39" s="130"/>
      <c r="BO39" s="130"/>
    </row>
    <row r="40" spans="1:67" ht="14.25" customHeight="1">
      <c r="A40" s="260" t="s">
        <v>24</v>
      </c>
      <c r="B40" s="241">
        <v>2019</v>
      </c>
      <c r="C40" s="242"/>
      <c r="D40" s="242"/>
      <c r="E40" s="243"/>
      <c r="F40" s="241">
        <v>2020</v>
      </c>
      <c r="G40" s="242"/>
      <c r="H40" s="242"/>
      <c r="I40" s="243"/>
      <c r="J40" s="241">
        <v>2021</v>
      </c>
      <c r="K40" s="242"/>
      <c r="L40" s="242"/>
      <c r="M40" s="243"/>
      <c r="N40" s="241">
        <v>2022</v>
      </c>
      <c r="O40" s="242"/>
      <c r="P40" s="242"/>
      <c r="Q40" s="243"/>
      <c r="R40" s="241">
        <v>2023</v>
      </c>
      <c r="S40" s="242"/>
      <c r="T40" s="242"/>
      <c r="U40" s="243"/>
      <c r="V40" s="241">
        <v>2024</v>
      </c>
      <c r="W40" s="242"/>
      <c r="X40" s="242"/>
      <c r="Y40" s="243"/>
      <c r="Z40" s="131"/>
      <c r="AA40" s="241">
        <v>2025</v>
      </c>
      <c r="AB40" s="242"/>
      <c r="AC40" s="242"/>
      <c r="AD40" s="243"/>
      <c r="AE40" s="131"/>
      <c r="AF40" s="241">
        <v>2026</v>
      </c>
      <c r="AG40" s="242"/>
      <c r="AH40" s="242"/>
      <c r="AI40" s="243"/>
      <c r="AJ40" s="131"/>
      <c r="AK40" s="241">
        <v>2027</v>
      </c>
      <c r="AL40" s="242"/>
      <c r="AM40" s="242"/>
      <c r="AN40" s="243"/>
      <c r="AO40" s="131"/>
      <c r="AP40" s="241">
        <v>2028</v>
      </c>
      <c r="AQ40" s="242"/>
      <c r="AR40" s="242"/>
      <c r="AS40" s="243"/>
      <c r="AT40" s="171"/>
      <c r="AU40" s="171"/>
      <c r="AV40" s="130"/>
      <c r="AW40" s="130"/>
      <c r="AX40" s="130"/>
      <c r="AY40" s="168"/>
      <c r="AZ40" s="168"/>
      <c r="BA40" s="130"/>
      <c r="BB40" s="130"/>
      <c r="BC40" s="130"/>
      <c r="BD40" s="130"/>
      <c r="BE40" s="130"/>
      <c r="BF40" s="130"/>
      <c r="BG40" s="130"/>
      <c r="BH40" s="130"/>
      <c r="BI40" s="130"/>
      <c r="BJ40" s="130"/>
      <c r="BK40" s="130"/>
      <c r="BL40" s="130"/>
      <c r="BM40" s="130"/>
      <c r="BN40" s="130"/>
      <c r="BO40" s="130"/>
    </row>
    <row r="41" spans="1:67" ht="14.25" customHeight="1">
      <c r="A41" s="261"/>
      <c r="B41" s="244" t="s">
        <v>92</v>
      </c>
      <c r="C41" s="245"/>
      <c r="D41" s="251" t="s">
        <v>93</v>
      </c>
      <c r="E41" s="249" t="s">
        <v>4</v>
      </c>
      <c r="F41" s="244" t="s">
        <v>92</v>
      </c>
      <c r="G41" s="245"/>
      <c r="H41" s="251" t="s">
        <v>93</v>
      </c>
      <c r="I41" s="249" t="s">
        <v>4</v>
      </c>
      <c r="J41" s="244" t="s">
        <v>92</v>
      </c>
      <c r="K41" s="245"/>
      <c r="L41" s="251" t="s">
        <v>93</v>
      </c>
      <c r="M41" s="249" t="s">
        <v>4</v>
      </c>
      <c r="N41" s="244" t="s">
        <v>92</v>
      </c>
      <c r="O41" s="245"/>
      <c r="P41" s="251" t="s">
        <v>93</v>
      </c>
      <c r="Q41" s="249" t="s">
        <v>4</v>
      </c>
      <c r="R41" s="244" t="s">
        <v>92</v>
      </c>
      <c r="S41" s="245"/>
      <c r="T41" s="251" t="s">
        <v>93</v>
      </c>
      <c r="U41" s="249" t="s">
        <v>4</v>
      </c>
      <c r="V41" s="244" t="s">
        <v>92</v>
      </c>
      <c r="W41" s="245"/>
      <c r="X41" s="251" t="s">
        <v>93</v>
      </c>
      <c r="Y41" s="249" t="s">
        <v>4</v>
      </c>
      <c r="Z41" s="132"/>
      <c r="AA41" s="244" t="s">
        <v>92</v>
      </c>
      <c r="AB41" s="245"/>
      <c r="AC41" s="251" t="s">
        <v>93</v>
      </c>
      <c r="AD41" s="249" t="s">
        <v>4</v>
      </c>
      <c r="AE41" s="132"/>
      <c r="AF41" s="244" t="s">
        <v>92</v>
      </c>
      <c r="AG41" s="245"/>
      <c r="AH41" s="251" t="s">
        <v>93</v>
      </c>
      <c r="AI41" s="249" t="s">
        <v>4</v>
      </c>
      <c r="AJ41" s="132"/>
      <c r="AK41" s="244" t="s">
        <v>92</v>
      </c>
      <c r="AL41" s="245"/>
      <c r="AM41" s="251" t="s">
        <v>93</v>
      </c>
      <c r="AN41" s="249" t="s">
        <v>4</v>
      </c>
      <c r="AO41" s="132"/>
      <c r="AP41" s="244" t="s">
        <v>92</v>
      </c>
      <c r="AQ41" s="245"/>
      <c r="AR41" s="251" t="s">
        <v>93</v>
      </c>
      <c r="AS41" s="249" t="s">
        <v>4</v>
      </c>
      <c r="AT41" s="172"/>
      <c r="AU41" s="172"/>
      <c r="AV41" s="130"/>
      <c r="AW41" s="130"/>
      <c r="AX41" s="130"/>
      <c r="AY41" s="168"/>
      <c r="AZ41" s="168"/>
      <c r="BA41" s="130"/>
      <c r="BB41" s="130"/>
      <c r="BC41" s="130"/>
      <c r="BD41" s="130"/>
      <c r="BE41" s="130"/>
      <c r="BF41" s="130"/>
      <c r="BG41" s="130"/>
      <c r="BH41" s="130"/>
      <c r="BI41" s="130"/>
      <c r="BJ41" s="130"/>
      <c r="BK41" s="130"/>
      <c r="BL41" s="130"/>
      <c r="BM41" s="130"/>
      <c r="BN41" s="130"/>
      <c r="BO41" s="130"/>
    </row>
    <row r="42" spans="1:67" ht="14.25" customHeight="1">
      <c r="A42" s="262"/>
      <c r="B42" s="133" t="s">
        <v>2</v>
      </c>
      <c r="C42" s="134" t="s">
        <v>3</v>
      </c>
      <c r="D42" s="252"/>
      <c r="E42" s="250"/>
      <c r="F42" s="133" t="s">
        <v>2</v>
      </c>
      <c r="G42" s="134" t="s">
        <v>3</v>
      </c>
      <c r="H42" s="252"/>
      <c r="I42" s="250"/>
      <c r="J42" s="133" t="s">
        <v>2</v>
      </c>
      <c r="K42" s="134" t="s">
        <v>3</v>
      </c>
      <c r="L42" s="252"/>
      <c r="M42" s="250"/>
      <c r="N42" s="133" t="s">
        <v>2</v>
      </c>
      <c r="O42" s="134" t="s">
        <v>3</v>
      </c>
      <c r="P42" s="252"/>
      <c r="Q42" s="250"/>
      <c r="R42" s="133" t="s">
        <v>2</v>
      </c>
      <c r="S42" s="134" t="s">
        <v>3</v>
      </c>
      <c r="T42" s="252"/>
      <c r="U42" s="250"/>
      <c r="V42" s="133" t="s">
        <v>2</v>
      </c>
      <c r="W42" s="134" t="s">
        <v>3</v>
      </c>
      <c r="X42" s="252"/>
      <c r="Y42" s="250"/>
      <c r="Z42" s="132"/>
      <c r="AA42" s="133" t="s">
        <v>2</v>
      </c>
      <c r="AB42" s="134" t="s">
        <v>3</v>
      </c>
      <c r="AC42" s="252"/>
      <c r="AD42" s="250"/>
      <c r="AE42" s="132"/>
      <c r="AF42" s="133" t="s">
        <v>2</v>
      </c>
      <c r="AG42" s="134" t="s">
        <v>3</v>
      </c>
      <c r="AH42" s="252"/>
      <c r="AI42" s="250"/>
      <c r="AJ42" s="132"/>
      <c r="AK42" s="133" t="s">
        <v>2</v>
      </c>
      <c r="AL42" s="134" t="s">
        <v>3</v>
      </c>
      <c r="AM42" s="252"/>
      <c r="AN42" s="250"/>
      <c r="AO42" s="132"/>
      <c r="AP42" s="133" t="s">
        <v>2</v>
      </c>
      <c r="AQ42" s="134" t="s">
        <v>3</v>
      </c>
      <c r="AR42" s="252"/>
      <c r="AS42" s="250"/>
      <c r="AT42" s="172"/>
      <c r="AU42" s="172"/>
      <c r="AV42" s="130"/>
      <c r="AW42" s="130"/>
      <c r="AX42" s="130"/>
      <c r="AY42" s="168"/>
      <c r="AZ42" s="168"/>
      <c r="BA42" s="130"/>
      <c r="BB42" s="130"/>
      <c r="BC42" s="130"/>
      <c r="BD42" s="130"/>
      <c r="BE42" s="130"/>
      <c r="BF42" s="130"/>
      <c r="BG42" s="130"/>
      <c r="BH42" s="130"/>
      <c r="BI42" s="130"/>
      <c r="BJ42" s="130"/>
      <c r="BK42" s="130"/>
      <c r="BL42" s="130"/>
      <c r="BM42" s="130"/>
      <c r="BN42" s="130"/>
      <c r="BO42" s="130"/>
    </row>
    <row r="43" spans="1:67" ht="14.25" customHeight="1">
      <c r="A43" s="205" t="s">
        <v>95</v>
      </c>
      <c r="B43" s="206"/>
      <c r="C43" s="165"/>
      <c r="D43" s="207"/>
      <c r="E43" s="208"/>
      <c r="F43" s="206">
        <f t="shared" ref="F43:U43" si="187">F24/B35</f>
        <v>0.95352616910643573</v>
      </c>
      <c r="G43" s="165">
        <f t="shared" si="187"/>
        <v>0.96999395669495725</v>
      </c>
      <c r="H43" s="207">
        <f t="shared" si="187"/>
        <v>0.89246463234628415</v>
      </c>
      <c r="I43" s="208">
        <f t="shared" si="187"/>
        <v>0.94321053248492615</v>
      </c>
      <c r="J43" s="206">
        <f t="shared" si="187"/>
        <v>0.93443744500148662</v>
      </c>
      <c r="K43" s="165">
        <f t="shared" si="187"/>
        <v>1.0414573810259524</v>
      </c>
      <c r="L43" s="207">
        <f t="shared" si="187"/>
        <v>0.91127974559265412</v>
      </c>
      <c r="M43" s="208">
        <f t="shared" si="187"/>
        <v>0.94242920106114159</v>
      </c>
      <c r="N43" s="206">
        <f t="shared" si="187"/>
        <v>0.96558529910677593</v>
      </c>
      <c r="O43" s="165">
        <f t="shared" si="187"/>
        <v>1.001638934005918</v>
      </c>
      <c r="P43" s="207">
        <f t="shared" si="187"/>
        <v>0.95800744711909358</v>
      </c>
      <c r="Q43" s="208">
        <f t="shared" si="187"/>
        <v>0.96535287989278196</v>
      </c>
      <c r="R43" s="206">
        <f t="shared" si="187"/>
        <v>0.9083184350392105</v>
      </c>
      <c r="S43" s="165">
        <f t="shared" si="187"/>
        <v>1.0022417800970604</v>
      </c>
      <c r="T43" s="207">
        <f t="shared" si="187"/>
        <v>1.0469695551025993</v>
      </c>
      <c r="U43" s="208">
        <f t="shared" si="187"/>
        <v>0.95871422299105025</v>
      </c>
      <c r="V43" s="206">
        <f t="shared" ref="V43:Y43" si="188">V24/N35</f>
        <v>0.91679770846493258</v>
      </c>
      <c r="W43" s="165">
        <f t="shared" si="188"/>
        <v>0.9880387139446879</v>
      </c>
      <c r="X43" s="207">
        <f t="shared" si="188"/>
        <v>1.0607049310602297</v>
      </c>
      <c r="Y43" s="208">
        <f t="shared" si="188"/>
        <v>0.96696316456833864</v>
      </c>
      <c r="Z43" s="167"/>
      <c r="AA43" s="206">
        <f t="shared" ref="AA43:AD43" si="189">AA24/R35</f>
        <v>0.95170237974467742</v>
      </c>
      <c r="AB43" s="165">
        <f t="shared" si="189"/>
        <v>0.96497809050444627</v>
      </c>
      <c r="AC43" s="207">
        <f t="shared" si="189"/>
        <v>0.96280320162982291</v>
      </c>
      <c r="AD43" s="208">
        <f t="shared" si="189"/>
        <v>0.95789853480879983</v>
      </c>
      <c r="AE43" s="167"/>
      <c r="AF43" s="206">
        <f t="shared" ref="AF43:AI43" si="190">AF24/V35</f>
        <v>0.91578848622502651</v>
      </c>
      <c r="AG43" s="165">
        <f t="shared" si="190"/>
        <v>0.96525348055828397</v>
      </c>
      <c r="AH43" s="207">
        <f t="shared" si="190"/>
        <v>1.0930363674693051</v>
      </c>
      <c r="AI43" s="208">
        <f t="shared" si="190"/>
        <v>0.97835281373765615</v>
      </c>
      <c r="AJ43" s="167"/>
      <c r="AK43" s="206">
        <f t="shared" ref="AK43:AN43" si="191">AK24/AA35</f>
        <v>0.9078568874004026</v>
      </c>
      <c r="AL43" s="165">
        <f t="shared" si="191"/>
        <v>0.95689346786210006</v>
      </c>
      <c r="AM43" s="207">
        <f t="shared" si="191"/>
        <v>1.0835696335040994</v>
      </c>
      <c r="AN43" s="208">
        <f t="shared" si="191"/>
        <v>0.9521520142394676</v>
      </c>
      <c r="AO43" s="167"/>
      <c r="AP43" s="206">
        <f t="shared" ref="AP43:AS43" si="192">AP24/AF35</f>
        <v>0.88519198875712635</v>
      </c>
      <c r="AQ43" s="165">
        <f t="shared" si="192"/>
        <v>0.93300435740592491</v>
      </c>
      <c r="AR43" s="207">
        <f t="shared" si="192"/>
        <v>1.0565180174871458</v>
      </c>
      <c r="AS43" s="208">
        <f t="shared" si="192"/>
        <v>0.93107493938265329</v>
      </c>
      <c r="AT43" s="91"/>
      <c r="AU43" s="91"/>
      <c r="AV43" s="130"/>
      <c r="AW43" s="130"/>
      <c r="AX43" s="130"/>
      <c r="AY43" s="168"/>
      <c r="AZ43" s="168"/>
      <c r="BA43" s="130"/>
      <c r="BB43" s="130"/>
      <c r="BC43" s="130"/>
      <c r="BD43" s="130"/>
      <c r="BE43" s="130"/>
      <c r="BF43" s="130"/>
      <c r="BG43" s="130"/>
      <c r="BH43" s="130"/>
      <c r="BI43" s="130"/>
      <c r="BJ43" s="130"/>
      <c r="BK43" s="130"/>
      <c r="BL43" s="130"/>
      <c r="BM43" s="130"/>
      <c r="BN43" s="130"/>
      <c r="BO43" s="130"/>
    </row>
    <row r="44" spans="1:67" ht="14.25" customHeight="1">
      <c r="A44" s="205" t="s">
        <v>96</v>
      </c>
      <c r="B44" s="206">
        <f t="shared" ref="B44:Y44" si="193">B25/B24</f>
        <v>1.0014211815433274</v>
      </c>
      <c r="C44" s="165">
        <f t="shared" si="193"/>
        <v>0.99007684533377915</v>
      </c>
      <c r="D44" s="165">
        <f t="shared" si="193"/>
        <v>0.99907258686106715</v>
      </c>
      <c r="E44" s="208">
        <f t="shared" si="193"/>
        <v>0.99519956022764855</v>
      </c>
      <c r="F44" s="206">
        <f t="shared" si="193"/>
        <v>0.96213468889654608</v>
      </c>
      <c r="G44" s="165">
        <f t="shared" si="193"/>
        <v>0.9461901594892802</v>
      </c>
      <c r="H44" s="165">
        <f t="shared" si="193"/>
        <v>1.1835731468989739</v>
      </c>
      <c r="I44" s="208">
        <f t="shared" si="193"/>
        <v>1.0192514970465516</v>
      </c>
      <c r="J44" s="206">
        <f t="shared" si="193"/>
        <v>1.0141501820897398</v>
      </c>
      <c r="K44" s="165">
        <f t="shared" si="193"/>
        <v>0.99041629284870991</v>
      </c>
      <c r="L44" s="165">
        <f t="shared" si="193"/>
        <v>1.0264910317149853</v>
      </c>
      <c r="M44" s="208">
        <f t="shared" si="193"/>
        <v>1.0184608697606643</v>
      </c>
      <c r="N44" s="206">
        <f t="shared" si="193"/>
        <v>0.86712179337053907</v>
      </c>
      <c r="O44" s="165">
        <f t="shared" si="193"/>
        <v>0.98667575982209033</v>
      </c>
      <c r="P44" s="165">
        <f t="shared" si="193"/>
        <v>1.0288326190837767</v>
      </c>
      <c r="Q44" s="208">
        <f t="shared" si="193"/>
        <v>0.93897117624151605</v>
      </c>
      <c r="R44" s="206">
        <f t="shared" si="193"/>
        <v>1.0044524796791874</v>
      </c>
      <c r="S44" s="165">
        <f t="shared" si="193"/>
        <v>1.0095271333401994</v>
      </c>
      <c r="T44" s="165">
        <f t="shared" si="193"/>
        <v>1.0020531458294208</v>
      </c>
      <c r="U44" s="208">
        <f t="shared" si="193"/>
        <v>1.0085865219908969</v>
      </c>
      <c r="V44" s="206">
        <f t="shared" si="193"/>
        <v>0.91294418781415676</v>
      </c>
      <c r="W44" s="165">
        <f t="shared" si="193"/>
        <v>0.90512967496486385</v>
      </c>
      <c r="X44" s="165">
        <f t="shared" si="193"/>
        <v>1.2000792765183066</v>
      </c>
      <c r="Y44" s="208">
        <f t="shared" si="193"/>
        <v>0.98666156282452055</v>
      </c>
      <c r="Z44" s="167"/>
      <c r="AA44" s="206">
        <f t="shared" ref="AA44:AD44" si="194">AA25/AA24</f>
        <v>0.89309833066399869</v>
      </c>
      <c r="AB44" s="165">
        <f t="shared" si="194"/>
        <v>0.8854536920608812</v>
      </c>
      <c r="AC44" s="165">
        <f t="shared" si="194"/>
        <v>1.1739915898792459</v>
      </c>
      <c r="AD44" s="208">
        <f t="shared" si="194"/>
        <v>0.97930962891698203</v>
      </c>
      <c r="AE44" s="167"/>
      <c r="AF44" s="206">
        <f t="shared" ref="AF44:AI44" si="195">AF25/AF24</f>
        <v>0.88644356661179613</v>
      </c>
      <c r="AG44" s="165">
        <f t="shared" si="195"/>
        <v>0.87885589067944103</v>
      </c>
      <c r="AH44" s="165">
        <f t="shared" si="195"/>
        <v>1.1652437994493745</v>
      </c>
      <c r="AI44" s="208">
        <f t="shared" si="195"/>
        <v>0.9720124766430025</v>
      </c>
      <c r="AJ44" s="167"/>
      <c r="AK44" s="206">
        <f t="shared" ref="AK44:AN44" si="196">AK25/AK24</f>
        <v>0.87983838935543701</v>
      </c>
      <c r="AL44" s="165">
        <f t="shared" si="196"/>
        <v>0.87230725164659073</v>
      </c>
      <c r="AM44" s="165">
        <f t="shared" si="196"/>
        <v>1.1565611916307463</v>
      </c>
      <c r="AN44" s="208">
        <f t="shared" si="196"/>
        <v>0.96097770029752194</v>
      </c>
      <c r="AO44" s="167"/>
      <c r="AP44" s="206">
        <f t="shared" ref="AP44:AS44" si="197">AP25/AP24</f>
        <v>0.86985001978199705</v>
      </c>
      <c r="AQ44" s="165">
        <f t="shared" si="197"/>
        <v>0.86240437935044012</v>
      </c>
      <c r="AR44" s="165">
        <f t="shared" si="197"/>
        <v>1.1434313251051802</v>
      </c>
      <c r="AS44" s="208">
        <f t="shared" si="197"/>
        <v>0.97062118359731375</v>
      </c>
      <c r="AT44" s="91"/>
      <c r="AU44" s="91"/>
      <c r="AV44" s="130"/>
      <c r="AW44" s="130"/>
      <c r="AX44" s="130"/>
      <c r="AY44" s="168"/>
      <c r="AZ44" s="168"/>
      <c r="BA44" s="130"/>
      <c r="BB44" s="130"/>
      <c r="BC44" s="130"/>
      <c r="BD44" s="130"/>
      <c r="BE44" s="130"/>
      <c r="BF44" s="130"/>
      <c r="BG44" s="130"/>
      <c r="BH44" s="130"/>
      <c r="BI44" s="130"/>
      <c r="BJ44" s="130"/>
      <c r="BK44" s="130"/>
      <c r="BL44" s="130"/>
      <c r="BM44" s="130"/>
      <c r="BN44" s="130"/>
      <c r="BO44" s="130"/>
    </row>
    <row r="45" spans="1:67" ht="14.25" customHeight="1">
      <c r="A45" s="205" t="s">
        <v>97</v>
      </c>
      <c r="B45" s="206">
        <f t="shared" ref="B45:Y45" si="198">B26/B25</f>
        <v>1.067379186235351</v>
      </c>
      <c r="C45" s="165">
        <f t="shared" si="198"/>
        <v>1.049285794408725</v>
      </c>
      <c r="D45" s="165">
        <f t="shared" si="198"/>
        <v>0.91743632567282896</v>
      </c>
      <c r="E45" s="208">
        <f t="shared" si="198"/>
        <v>1.0108803597461029</v>
      </c>
      <c r="F45" s="206">
        <f t="shared" si="198"/>
        <v>0.93002098237487552</v>
      </c>
      <c r="G45" s="165">
        <f t="shared" si="198"/>
        <v>1.0646877883886758</v>
      </c>
      <c r="H45" s="165">
        <f t="shared" si="198"/>
        <v>0.72718912852948847</v>
      </c>
      <c r="I45" s="208">
        <f t="shared" si="198"/>
        <v>0.88445524546215581</v>
      </c>
      <c r="J45" s="206">
        <f t="shared" si="198"/>
        <v>1.0291592694617899</v>
      </c>
      <c r="K45" s="165">
        <f t="shared" si="198"/>
        <v>1.047720727900108</v>
      </c>
      <c r="L45" s="165">
        <f t="shared" si="198"/>
        <v>1.0884013722762442</v>
      </c>
      <c r="M45" s="208">
        <f t="shared" si="198"/>
        <v>1.0532884037948806</v>
      </c>
      <c r="N45" s="206">
        <f t="shared" si="198"/>
        <v>1.246112521306072</v>
      </c>
      <c r="O45" s="165">
        <f t="shared" si="198"/>
        <v>1.1572463906243211</v>
      </c>
      <c r="P45" s="165">
        <f t="shared" si="198"/>
        <v>0.93812798686771071</v>
      </c>
      <c r="Q45" s="208">
        <f t="shared" si="198"/>
        <v>1.1261207843051679</v>
      </c>
      <c r="R45" s="206">
        <f t="shared" si="198"/>
        <v>0.99804962464205949</v>
      </c>
      <c r="S45" s="165">
        <f t="shared" si="198"/>
        <v>0.99826075731223607</v>
      </c>
      <c r="T45" s="165">
        <f t="shared" si="198"/>
        <v>0.98930425663742627</v>
      </c>
      <c r="U45" s="208">
        <f t="shared" si="198"/>
        <v>0.99169278825495977</v>
      </c>
      <c r="V45" s="206">
        <f t="shared" si="198"/>
        <v>0.96816704807620813</v>
      </c>
      <c r="W45" s="165">
        <f t="shared" si="198"/>
        <v>1.0380529087211154</v>
      </c>
      <c r="X45" s="165">
        <f t="shared" si="198"/>
        <v>0.95847523020003833</v>
      </c>
      <c r="Y45" s="208">
        <f t="shared" si="198"/>
        <v>0.98602517946649182</v>
      </c>
      <c r="Z45" s="167"/>
      <c r="AA45" s="206">
        <f t="shared" ref="AA45:AD45" si="199">AA26/AA25</f>
        <v>1.0724369118938215</v>
      </c>
      <c r="AB45" s="165">
        <f t="shared" si="199"/>
        <v>1.0920829759481592</v>
      </c>
      <c r="AC45" s="165">
        <f t="shared" si="199"/>
        <v>1.0580781233174872</v>
      </c>
      <c r="AD45" s="208">
        <f t="shared" si="199"/>
        <v>1.0827985548569135</v>
      </c>
      <c r="AE45" s="167"/>
      <c r="AF45" s="206">
        <f t="shared" ref="AF45:AI45" si="200">AF26/AF25</f>
        <v>1.1218726743337037</v>
      </c>
      <c r="AG45" s="165">
        <f t="shared" si="200"/>
        <v>1.1424243563733028</v>
      </c>
      <c r="AH45" s="165">
        <f t="shared" si="200"/>
        <v>1.1068519935256569</v>
      </c>
      <c r="AI45" s="208">
        <f t="shared" si="200"/>
        <v>1.1327119544559878</v>
      </c>
      <c r="AJ45" s="167"/>
      <c r="AK45" s="206">
        <f t="shared" ref="AK45:AN45" si="201">AK26/AK25</f>
        <v>1.1735872604329625</v>
      </c>
      <c r="AL45" s="165">
        <f t="shared" si="201"/>
        <v>1.1950863064244934</v>
      </c>
      <c r="AM45" s="165">
        <f t="shared" si="201"/>
        <v>1.1578741763703497</v>
      </c>
      <c r="AN45" s="208">
        <f t="shared" si="201"/>
        <v>1.2060698273168977</v>
      </c>
      <c r="AO45" s="167"/>
      <c r="AP45" s="206">
        <f t="shared" ref="AP45:AS45" si="202">AP26/AP25</f>
        <v>1.249592342487007</v>
      </c>
      <c r="AQ45" s="165">
        <f t="shared" si="202"/>
        <v>1.2724837321156588</v>
      </c>
      <c r="AR45" s="165">
        <f t="shared" si="202"/>
        <v>1.232861631287695</v>
      </c>
      <c r="AS45" s="208">
        <f t="shared" si="202"/>
        <v>1.2127696043286782</v>
      </c>
      <c r="AT45" s="91"/>
      <c r="AU45" s="91"/>
      <c r="AV45" s="130"/>
      <c r="AW45" s="130"/>
      <c r="AX45" s="130"/>
      <c r="AY45" s="168"/>
      <c r="AZ45" s="168"/>
      <c r="BA45" s="130"/>
      <c r="BB45" s="130"/>
      <c r="BC45" s="130"/>
      <c r="BD45" s="130"/>
      <c r="BE45" s="130"/>
      <c r="BF45" s="130"/>
      <c r="BG45" s="130"/>
      <c r="BH45" s="130"/>
      <c r="BI45" s="130"/>
      <c r="BJ45" s="130"/>
      <c r="BK45" s="130"/>
      <c r="BL45" s="130"/>
      <c r="BM45" s="130"/>
      <c r="BN45" s="130"/>
      <c r="BO45" s="130"/>
    </row>
    <row r="46" spans="1:67" ht="14.25" customHeight="1">
      <c r="A46" s="205" t="s">
        <v>98</v>
      </c>
      <c r="B46" s="206">
        <f t="shared" ref="B46:Y46" si="203">B27/B26</f>
        <v>0.93260193938762581</v>
      </c>
      <c r="C46" s="165">
        <f t="shared" si="203"/>
        <v>0.93456072604899254</v>
      </c>
      <c r="D46" s="165">
        <f t="shared" si="203"/>
        <v>1.1996649401974846</v>
      </c>
      <c r="E46" s="208">
        <f t="shared" si="203"/>
        <v>1.0128801741936544</v>
      </c>
      <c r="F46" s="206">
        <f t="shared" si="203"/>
        <v>0.72751685089300755</v>
      </c>
      <c r="G46" s="165">
        <f t="shared" si="203"/>
        <v>0.88405261691638704</v>
      </c>
      <c r="H46" s="165">
        <f t="shared" si="203"/>
        <v>0.59096534443122661</v>
      </c>
      <c r="I46" s="208">
        <f t="shared" si="203"/>
        <v>0.72783158945624649</v>
      </c>
      <c r="J46" s="206">
        <f t="shared" si="203"/>
        <v>1.0151079471676498</v>
      </c>
      <c r="K46" s="165">
        <f t="shared" si="203"/>
        <v>1.001784276437363</v>
      </c>
      <c r="L46" s="165">
        <f t="shared" si="203"/>
        <v>1.0031958126182319</v>
      </c>
      <c r="M46" s="208">
        <f t="shared" si="203"/>
        <v>1.0080573248407643</v>
      </c>
      <c r="N46" s="206">
        <f t="shared" si="203"/>
        <v>0.99668873647337464</v>
      </c>
      <c r="O46" s="165">
        <f t="shared" si="203"/>
        <v>0.89713995714446837</v>
      </c>
      <c r="P46" s="165">
        <f t="shared" si="203"/>
        <v>0.85003862965275645</v>
      </c>
      <c r="Q46" s="208">
        <f t="shared" si="203"/>
        <v>0.93224160266016054</v>
      </c>
      <c r="R46" s="206">
        <f t="shared" si="203"/>
        <v>1.0930352470370941</v>
      </c>
      <c r="S46" s="165">
        <f t="shared" si="203"/>
        <v>0.82557691256913546</v>
      </c>
      <c r="T46" s="165">
        <f t="shared" si="203"/>
        <v>0.97419732649192115</v>
      </c>
      <c r="U46" s="208">
        <f t="shared" si="203"/>
        <v>0.97102819059410517</v>
      </c>
      <c r="V46" s="206">
        <f t="shared" si="203"/>
        <v>1.5585174633506551</v>
      </c>
      <c r="W46" s="165">
        <f t="shared" si="203"/>
        <v>1.0360696820556499</v>
      </c>
      <c r="X46" s="165">
        <f t="shared" si="203"/>
        <v>0.72130670145694109</v>
      </c>
      <c r="Y46" s="208">
        <f t="shared" si="203"/>
        <v>1.047181011810886</v>
      </c>
      <c r="Z46" s="167"/>
      <c r="AA46" s="206">
        <f t="shared" ref="AA46:AD46" si="204">AA27/AA26</f>
        <v>1.4304974424748407</v>
      </c>
      <c r="AB46" s="165">
        <f t="shared" si="204"/>
        <v>1.0752560891663001</v>
      </c>
      <c r="AC46" s="165">
        <f t="shared" si="204"/>
        <v>0.55138957890396756</v>
      </c>
      <c r="AD46" s="208">
        <f t="shared" si="204"/>
        <v>1.0726732308848479</v>
      </c>
      <c r="AE46" s="167"/>
      <c r="AF46" s="206">
        <f t="shared" ref="AF46:AI46" si="205">AF27/AF26</f>
        <v>1.6289096060447046</v>
      </c>
      <c r="AG46" s="165">
        <f t="shared" si="205"/>
        <v>1.2243957385696989</v>
      </c>
      <c r="AH46" s="165">
        <f t="shared" si="205"/>
        <v>0.62786814927522261</v>
      </c>
      <c r="AI46" s="208">
        <f t="shared" si="205"/>
        <v>1.2214546339296017</v>
      </c>
      <c r="AJ46" s="167"/>
      <c r="AK46" s="206">
        <f t="shared" ref="AK46:AN46" si="206">AK27/AK26</f>
        <v>1.8548418374480118</v>
      </c>
      <c r="AL46" s="165">
        <f t="shared" si="206"/>
        <v>1.394221283406077</v>
      </c>
      <c r="AM46" s="165">
        <f t="shared" si="206"/>
        <v>0.71495441328054554</v>
      </c>
      <c r="AN46" s="208">
        <f t="shared" si="206"/>
        <v>1.3488014082310313</v>
      </c>
      <c r="AO46" s="167"/>
      <c r="AP46" s="206">
        <f t="shared" ref="AP46:AS46" si="207">AP27/AP26</f>
        <v>2.0482244799768008</v>
      </c>
      <c r="AQ46" s="165">
        <f t="shared" si="207"/>
        <v>1.5395804135548241</v>
      </c>
      <c r="AR46" s="165">
        <f t="shared" si="207"/>
        <v>0.78949433950845349</v>
      </c>
      <c r="AS46" s="208">
        <f t="shared" si="207"/>
        <v>1.4774998010006335</v>
      </c>
      <c r="AT46" s="91"/>
      <c r="AU46" s="91"/>
      <c r="AV46" s="130"/>
      <c r="AW46" s="130"/>
      <c r="AX46" s="130"/>
      <c r="AY46" s="168"/>
      <c r="AZ46" s="168"/>
      <c r="BA46" s="130"/>
      <c r="BB46" s="130"/>
      <c r="BC46" s="130"/>
      <c r="BD46" s="130"/>
      <c r="BE46" s="130"/>
      <c r="BF46" s="130"/>
      <c r="BG46" s="130"/>
      <c r="BH46" s="130"/>
      <c r="BI46" s="130"/>
      <c r="BJ46" s="130"/>
      <c r="BK46" s="130"/>
      <c r="BL46" s="130"/>
      <c r="BM46" s="130"/>
      <c r="BN46" s="130"/>
      <c r="BO46" s="130"/>
    </row>
    <row r="47" spans="1:67" ht="14.25" customHeight="1">
      <c r="A47" s="205" t="s">
        <v>99</v>
      </c>
      <c r="B47" s="206">
        <f t="shared" ref="B47:Y47" si="208">B28/B27</f>
        <v>1.0495216844996487</v>
      </c>
      <c r="C47" s="165">
        <f t="shared" si="208"/>
        <v>1.0507915142544895</v>
      </c>
      <c r="D47" s="165">
        <f t="shared" si="208"/>
        <v>0.94146600559365989</v>
      </c>
      <c r="E47" s="208">
        <f t="shared" si="208"/>
        <v>1.0150176218837468</v>
      </c>
      <c r="F47" s="206">
        <f t="shared" si="208"/>
        <v>0.97854619634111295</v>
      </c>
      <c r="G47" s="165">
        <f t="shared" si="208"/>
        <v>0.73894237491945525</v>
      </c>
      <c r="H47" s="165">
        <f t="shared" si="208"/>
        <v>0.93714894704950602</v>
      </c>
      <c r="I47" s="208">
        <f t="shared" si="208"/>
        <v>0.85523733671743929</v>
      </c>
      <c r="J47" s="206">
        <f t="shared" si="208"/>
        <v>0.90689923303895814</v>
      </c>
      <c r="K47" s="165">
        <f t="shared" si="208"/>
        <v>0.72746167113555449</v>
      </c>
      <c r="L47" s="165">
        <f t="shared" si="208"/>
        <v>0.92159693636411388</v>
      </c>
      <c r="M47" s="208">
        <f t="shared" si="208"/>
        <v>0.87144093680050316</v>
      </c>
      <c r="N47" s="206">
        <f t="shared" si="208"/>
        <v>1.0118163326448188</v>
      </c>
      <c r="O47" s="165">
        <f t="shared" si="208"/>
        <v>0.85049003791634148</v>
      </c>
      <c r="P47" s="165">
        <f t="shared" si="208"/>
        <v>1.233701563766207</v>
      </c>
      <c r="Q47" s="208">
        <f t="shared" si="208"/>
        <v>1.0282485672557249</v>
      </c>
      <c r="R47" s="206">
        <f t="shared" si="208"/>
        <v>0.94002081417327599</v>
      </c>
      <c r="S47" s="165">
        <f t="shared" si="208"/>
        <v>1.1944326476483929</v>
      </c>
      <c r="T47" s="165">
        <f t="shared" si="208"/>
        <v>1.0873139986456846</v>
      </c>
      <c r="U47" s="208">
        <f t="shared" si="208"/>
        <v>1.0591769441500469</v>
      </c>
      <c r="V47" s="206">
        <f t="shared" si="208"/>
        <v>0.71617463283233895</v>
      </c>
      <c r="W47" s="165">
        <f t="shared" si="208"/>
        <v>0.98301623252253079</v>
      </c>
      <c r="X47" s="165">
        <f t="shared" si="208"/>
        <v>1.3648773059734025</v>
      </c>
      <c r="Y47" s="208">
        <f t="shared" si="208"/>
        <v>1.0030860149660872</v>
      </c>
      <c r="Z47" s="167"/>
      <c r="AA47" s="206">
        <f t="shared" ref="AA47:AD47" si="209">AA28/AA27</f>
        <v>0.72364850324666719</v>
      </c>
      <c r="AB47" s="165">
        <f t="shared" si="209"/>
        <v>0.88970794392482733</v>
      </c>
      <c r="AC47" s="165">
        <f t="shared" si="209"/>
        <v>1.6483624491501649</v>
      </c>
      <c r="AD47" s="208">
        <f t="shared" si="209"/>
        <v>0.90440624802039815</v>
      </c>
      <c r="AE47" s="167"/>
      <c r="AF47" s="206">
        <f t="shared" ref="AF47:AI47" si="210">AF28/AF27</f>
        <v>0.61557938268435508</v>
      </c>
      <c r="AG47" s="165">
        <f t="shared" si="210"/>
        <v>0.75683963199454651</v>
      </c>
      <c r="AH47" s="165">
        <f t="shared" si="210"/>
        <v>1.4021972467785979</v>
      </c>
      <c r="AI47" s="208">
        <f t="shared" si="210"/>
        <v>0.76934290246503656</v>
      </c>
      <c r="AJ47" s="167"/>
      <c r="AK47" s="206">
        <f t="shared" ref="AK47:AN47" si="211">AK28/AK27</f>
        <v>0.52364922291131244</v>
      </c>
      <c r="AL47" s="165">
        <f t="shared" si="211"/>
        <v>0.64381377334991829</v>
      </c>
      <c r="AM47" s="165">
        <f t="shared" si="211"/>
        <v>1.1927941696846822</v>
      </c>
      <c r="AN47" s="208">
        <f t="shared" si="211"/>
        <v>0.66631950510090387</v>
      </c>
      <c r="AO47" s="167"/>
      <c r="AP47" s="206">
        <f t="shared" ref="AP47:AS47" si="212">AP28/AP27</f>
        <v>0.45352688630619487</v>
      </c>
      <c r="AQ47" s="165">
        <f t="shared" si="212"/>
        <v>0.5576000941337842</v>
      </c>
      <c r="AR47" s="165">
        <f t="shared" si="212"/>
        <v>1.0330660337347568</v>
      </c>
      <c r="AS47" s="208">
        <f t="shared" si="212"/>
        <v>0.60121556829129796</v>
      </c>
      <c r="AT47" s="91"/>
      <c r="AU47" s="91"/>
      <c r="AV47" s="130"/>
      <c r="AW47" s="130"/>
      <c r="AX47" s="130"/>
      <c r="AY47" s="168"/>
      <c r="AZ47" s="168"/>
      <c r="BA47" s="130"/>
      <c r="BB47" s="130"/>
      <c r="BC47" s="130"/>
      <c r="BD47" s="130"/>
      <c r="BE47" s="130"/>
      <c r="BF47" s="130"/>
      <c r="BG47" s="130"/>
      <c r="BH47" s="130"/>
      <c r="BI47" s="130"/>
      <c r="BJ47" s="130"/>
      <c r="BK47" s="130"/>
      <c r="BL47" s="130"/>
      <c r="BM47" s="130"/>
      <c r="BN47" s="130"/>
      <c r="BO47" s="130"/>
    </row>
    <row r="48" spans="1:67" ht="14.25" customHeight="1">
      <c r="A48" s="205" t="s">
        <v>100</v>
      </c>
      <c r="B48" s="206">
        <f t="shared" ref="B48:Y48" si="213">B29/B28</f>
        <v>1.0723286877442777</v>
      </c>
      <c r="C48" s="165">
        <f t="shared" si="213"/>
        <v>0.90242895132695811</v>
      </c>
      <c r="D48" s="165">
        <f t="shared" si="213"/>
        <v>0.95415213611167149</v>
      </c>
      <c r="E48" s="208">
        <f t="shared" si="213"/>
        <v>0.97260643007905989</v>
      </c>
      <c r="F48" s="206">
        <f t="shared" si="213"/>
        <v>1.2847403805272108</v>
      </c>
      <c r="G48" s="165">
        <f t="shared" si="213"/>
        <v>1.3327618161985626</v>
      </c>
      <c r="H48" s="165">
        <f t="shared" si="213"/>
        <v>1.5914587243700669</v>
      </c>
      <c r="I48" s="208">
        <f t="shared" si="213"/>
        <v>1.4471200413496217</v>
      </c>
      <c r="J48" s="206">
        <f t="shared" si="213"/>
        <v>1.0947494079384725</v>
      </c>
      <c r="K48" s="165">
        <f t="shared" si="213"/>
        <v>1.3855474019079961</v>
      </c>
      <c r="L48" s="165">
        <f t="shared" si="213"/>
        <v>1.0914244035690301</v>
      </c>
      <c r="M48" s="208">
        <f t="shared" si="213"/>
        <v>1.1469909289694715</v>
      </c>
      <c r="N48" s="206">
        <f t="shared" si="213"/>
        <v>0.93844943764021271</v>
      </c>
      <c r="O48" s="165">
        <f t="shared" si="213"/>
        <v>1.2414708400137131</v>
      </c>
      <c r="P48" s="165">
        <f t="shared" si="213"/>
        <v>1.027580954155378</v>
      </c>
      <c r="Q48" s="208">
        <f t="shared" si="213"/>
        <v>1.0273794323876382</v>
      </c>
      <c r="R48" s="206">
        <f t="shared" si="213"/>
        <v>1.0089395559545142</v>
      </c>
      <c r="S48" s="165">
        <f t="shared" si="213"/>
        <v>0.99638781233927931</v>
      </c>
      <c r="T48" s="165">
        <f t="shared" si="213"/>
        <v>0.9497993255881807</v>
      </c>
      <c r="U48" s="208">
        <f t="shared" si="213"/>
        <v>0.98283989120407567</v>
      </c>
      <c r="V48" s="206">
        <f t="shared" si="213"/>
        <v>0.95457823514433515</v>
      </c>
      <c r="W48" s="165">
        <f t="shared" si="213"/>
        <v>0.98780159568315928</v>
      </c>
      <c r="X48" s="165">
        <f t="shared" si="213"/>
        <v>1.1313410243994331</v>
      </c>
      <c r="Y48" s="208">
        <f t="shared" si="213"/>
        <v>1.014789820316689</v>
      </c>
      <c r="Z48" s="167"/>
      <c r="AA48" s="206">
        <f t="shared" ref="AA48:AD48" si="214">AA29/AA28</f>
        <v>0.97424835100964069</v>
      </c>
      <c r="AB48" s="165">
        <f t="shared" si="214"/>
        <v>1.0480635237046481</v>
      </c>
      <c r="AC48" s="165">
        <f t="shared" si="214"/>
        <v>1.1639190130201233</v>
      </c>
      <c r="AD48" s="208">
        <f t="shared" si="214"/>
        <v>1.0477490138516776</v>
      </c>
      <c r="AE48" s="167"/>
      <c r="AF48" s="206">
        <f t="shared" ref="AF48:AI48" si="215">AF29/AF28</f>
        <v>1.0068005631456212</v>
      </c>
      <c r="AG48" s="165">
        <f t="shared" si="215"/>
        <v>1.0830820958379861</v>
      </c>
      <c r="AH48" s="165">
        <f t="shared" si="215"/>
        <v>1.2028086232326194</v>
      </c>
      <c r="AI48" s="208">
        <f t="shared" si="215"/>
        <v>1.082757077379646</v>
      </c>
      <c r="AJ48" s="167"/>
      <c r="AK48" s="206">
        <f t="shared" ref="AK48:AN48" si="216">AK29/AK28</f>
        <v>1.0404404307175565</v>
      </c>
      <c r="AL48" s="165">
        <f t="shared" si="216"/>
        <v>1.1192707310128496</v>
      </c>
      <c r="AM48" s="165">
        <f t="shared" si="216"/>
        <v>1.2429976380991861</v>
      </c>
      <c r="AN48" s="208">
        <f t="shared" si="216"/>
        <v>1.1127204310874421</v>
      </c>
      <c r="AO48" s="167"/>
      <c r="AP48" s="206">
        <f t="shared" ref="AP48:AS48" si="217">AP29/AP28</f>
        <v>1.0692327473772896</v>
      </c>
      <c r="AQ48" s="165">
        <f t="shared" si="217"/>
        <v>1.1502445343790522</v>
      </c>
      <c r="AR48" s="165">
        <f t="shared" si="217"/>
        <v>1.2773953609738822</v>
      </c>
      <c r="AS48" s="208">
        <f t="shared" si="217"/>
        <v>1.1435129666903969</v>
      </c>
      <c r="AT48" s="91"/>
      <c r="AU48" s="91"/>
      <c r="AV48" s="130"/>
      <c r="AW48" s="130"/>
      <c r="AX48" s="130"/>
      <c r="AY48" s="168"/>
      <c r="AZ48" s="168"/>
      <c r="BA48" s="130"/>
      <c r="BB48" s="130"/>
      <c r="BC48" s="130"/>
      <c r="BD48" s="130"/>
      <c r="BE48" s="130"/>
      <c r="BF48" s="130"/>
      <c r="BG48" s="130"/>
      <c r="BH48" s="130"/>
      <c r="BI48" s="130"/>
      <c r="BJ48" s="130"/>
      <c r="BK48" s="130"/>
      <c r="BL48" s="130"/>
      <c r="BM48" s="130"/>
      <c r="BN48" s="130"/>
      <c r="BO48" s="130"/>
    </row>
    <row r="49" spans="1:67" ht="14.25" customHeight="1">
      <c r="A49" s="205" t="s">
        <v>101</v>
      </c>
      <c r="B49" s="206">
        <f t="shared" ref="B49:Y49" si="218">B30/B29</f>
        <v>0.9602597946036584</v>
      </c>
      <c r="C49" s="165">
        <f t="shared" si="218"/>
        <v>1.196660570613248</v>
      </c>
      <c r="D49" s="165">
        <f t="shared" si="218"/>
        <v>1.1460630757667367</v>
      </c>
      <c r="E49" s="208">
        <f t="shared" si="218"/>
        <v>1.0927621703500801</v>
      </c>
      <c r="F49" s="206">
        <f t="shared" si="218"/>
        <v>1.1292190781914624</v>
      </c>
      <c r="G49" s="165">
        <f t="shared" si="218"/>
        <v>1.0896672415336959</v>
      </c>
      <c r="H49" s="165">
        <f t="shared" si="218"/>
        <v>1.1850939739228836</v>
      </c>
      <c r="I49" s="208">
        <f t="shared" si="218"/>
        <v>1.1372533222061043</v>
      </c>
      <c r="J49" s="206">
        <f t="shared" si="218"/>
        <v>0.78402581700229534</v>
      </c>
      <c r="K49" s="165">
        <f t="shared" si="218"/>
        <v>0.94352639944450778</v>
      </c>
      <c r="L49" s="165">
        <f t="shared" si="218"/>
        <v>0.70348830111085237</v>
      </c>
      <c r="M49" s="208">
        <f t="shared" si="218"/>
        <v>0.78998599669318825</v>
      </c>
      <c r="N49" s="206">
        <f t="shared" si="218"/>
        <v>1.0555769338896397</v>
      </c>
      <c r="O49" s="165">
        <f t="shared" si="218"/>
        <v>0.97567652034149699</v>
      </c>
      <c r="P49" s="165">
        <f t="shared" si="218"/>
        <v>1.0177250247711667</v>
      </c>
      <c r="Q49" s="208">
        <f t="shared" si="218"/>
        <v>1.0260528917353466</v>
      </c>
      <c r="R49" s="206">
        <f t="shared" si="218"/>
        <v>1.0220752885992006</v>
      </c>
      <c r="S49" s="165">
        <f t="shared" si="218"/>
        <v>1.037725929070878</v>
      </c>
      <c r="T49" s="165">
        <f t="shared" si="218"/>
        <v>1.0922896236643083</v>
      </c>
      <c r="U49" s="208">
        <f t="shared" si="218"/>
        <v>1.0494859050833212</v>
      </c>
      <c r="V49" s="206">
        <f t="shared" si="218"/>
        <v>1.3219561632224361</v>
      </c>
      <c r="W49" s="165">
        <f t="shared" si="218"/>
        <v>1.2441102123356926</v>
      </c>
      <c r="X49" s="165">
        <f t="shared" si="218"/>
        <v>0.6168079029698561</v>
      </c>
      <c r="Y49" s="208">
        <f t="shared" si="218"/>
        <v>1.0352815661556785</v>
      </c>
      <c r="Z49" s="167"/>
      <c r="AA49" s="206">
        <f t="shared" ref="AA49:AD49" si="219">AA30/AA29</f>
        <v>1.2882152734565109</v>
      </c>
      <c r="AB49" s="165">
        <f t="shared" si="219"/>
        <v>1.2123562202602254</v>
      </c>
      <c r="AC49" s="165">
        <f t="shared" si="219"/>
        <v>0.57120543692288017</v>
      </c>
      <c r="AD49" s="208">
        <f t="shared" si="219"/>
        <v>1.0391550869658814</v>
      </c>
      <c r="AE49" s="167"/>
      <c r="AF49" s="206">
        <f t="shared" ref="AF49:AI49" si="220">AF30/AF29</f>
        <v>1.308943231257051</v>
      </c>
      <c r="AG49" s="165">
        <f t="shared" si="220"/>
        <v>1.2318635720907538</v>
      </c>
      <c r="AH49" s="165">
        <f t="shared" si="220"/>
        <v>0.58039638694182227</v>
      </c>
      <c r="AI49" s="208">
        <f t="shared" si="220"/>
        <v>1.055875555380335</v>
      </c>
      <c r="AJ49" s="167"/>
      <c r="AK49" s="206">
        <f t="shared" ref="AK49:AN49" si="221">AK30/AK29</f>
        <v>1.330004711135333</v>
      </c>
      <c r="AL49" s="165">
        <f t="shared" si="221"/>
        <v>1.2516848059050434</v>
      </c>
      <c r="AM49" s="165">
        <f t="shared" si="221"/>
        <v>0.58973522344221296</v>
      </c>
      <c r="AN49" s="208">
        <f t="shared" si="221"/>
        <v>1.0635733877390832</v>
      </c>
      <c r="AO49" s="167"/>
      <c r="AP49" s="206">
        <f t="shared" ref="AP49:AS49" si="222">AP30/AP29</f>
        <v>1.3397010747366072</v>
      </c>
      <c r="AQ49" s="165">
        <f t="shared" si="222"/>
        <v>1.260810180342165</v>
      </c>
      <c r="AR49" s="165">
        <f t="shared" si="222"/>
        <v>0.59403467223897177</v>
      </c>
      <c r="AS49" s="208">
        <f t="shared" si="222"/>
        <v>1.0538773301365139</v>
      </c>
      <c r="AT49" s="91"/>
      <c r="AU49" s="91"/>
      <c r="AV49" s="130"/>
      <c r="AW49" s="130"/>
      <c r="AX49" s="130"/>
      <c r="AY49" s="168"/>
      <c r="AZ49" s="168"/>
      <c r="BA49" s="130"/>
      <c r="BB49" s="130"/>
      <c r="BC49" s="130"/>
      <c r="BD49" s="130"/>
      <c r="BE49" s="130"/>
      <c r="BF49" s="130"/>
      <c r="BG49" s="130"/>
      <c r="BH49" s="130"/>
      <c r="BI49" s="130"/>
      <c r="BJ49" s="130"/>
      <c r="BK49" s="130"/>
      <c r="BL49" s="130"/>
      <c r="BM49" s="130"/>
      <c r="BN49" s="130"/>
      <c r="BO49" s="130"/>
    </row>
    <row r="50" spans="1:67" ht="14.25" customHeight="1">
      <c r="A50" s="205" t="s">
        <v>102</v>
      </c>
      <c r="B50" s="206">
        <f t="shared" ref="B50:Y50" si="223">B31/B30</f>
        <v>0.98657301294982591</v>
      </c>
      <c r="C50" s="165">
        <f t="shared" si="223"/>
        <v>0.95717559526036988</v>
      </c>
      <c r="D50" s="165">
        <f t="shared" si="223"/>
        <v>0.90921606751273554</v>
      </c>
      <c r="E50" s="208">
        <f t="shared" si="223"/>
        <v>0.95712320289229158</v>
      </c>
      <c r="F50" s="206">
        <f t="shared" si="223"/>
        <v>0.98635800001012242</v>
      </c>
      <c r="G50" s="165">
        <f t="shared" si="223"/>
        <v>1.0304318549381817</v>
      </c>
      <c r="H50" s="165">
        <f t="shared" si="223"/>
        <v>1.1760887069405563</v>
      </c>
      <c r="I50" s="208">
        <f t="shared" si="223"/>
        <v>1.0434459211562568</v>
      </c>
      <c r="J50" s="206">
        <f t="shared" si="223"/>
        <v>1.2009565586237876</v>
      </c>
      <c r="K50" s="165">
        <f t="shared" si="223"/>
        <v>1.0847495495329746</v>
      </c>
      <c r="L50" s="165">
        <f t="shared" si="223"/>
        <v>1.2724083462334772</v>
      </c>
      <c r="M50" s="208">
        <f t="shared" si="223"/>
        <v>1.1857177457356609</v>
      </c>
      <c r="N50" s="206">
        <f t="shared" si="223"/>
        <v>0.93867220127059647</v>
      </c>
      <c r="O50" s="165">
        <f t="shared" si="223"/>
        <v>1.0241650272538039</v>
      </c>
      <c r="P50" s="165">
        <f t="shared" si="223"/>
        <v>0.94888117594203913</v>
      </c>
      <c r="Q50" s="208">
        <f t="shared" si="223"/>
        <v>0.96157177581690789</v>
      </c>
      <c r="R50" s="206">
        <f t="shared" si="223"/>
        <v>0.94570085788862379</v>
      </c>
      <c r="S50" s="165">
        <f t="shared" si="223"/>
        <v>1.0257868125709644</v>
      </c>
      <c r="T50" s="165">
        <f t="shared" si="223"/>
        <v>0.91154926530143088</v>
      </c>
      <c r="U50" s="208">
        <f t="shared" si="223"/>
        <v>0.95672103638438777</v>
      </c>
      <c r="V50" s="206">
        <f t="shared" si="223"/>
        <v>0.82243842795556654</v>
      </c>
      <c r="W50" s="165">
        <f t="shared" si="223"/>
        <v>0.89322509507146386</v>
      </c>
      <c r="X50" s="165">
        <f t="shared" si="223"/>
        <v>1.283359299170362</v>
      </c>
      <c r="Y50" s="208">
        <f t="shared" si="223"/>
        <v>0.95635143014670265</v>
      </c>
      <c r="Z50" s="167"/>
      <c r="AA50" s="206">
        <f t="shared" ref="AA50:AD50" si="224">AA31/AA30</f>
        <v>0.8214842123528493</v>
      </c>
      <c r="AB50" s="165">
        <f t="shared" si="224"/>
        <v>0.86585013704120595</v>
      </c>
      <c r="AC50" s="165">
        <f t="shared" si="224"/>
        <v>1.3950804146031532</v>
      </c>
      <c r="AD50" s="208">
        <f t="shared" si="224"/>
        <v>0.91741317369603304</v>
      </c>
      <c r="AE50" s="167"/>
      <c r="AF50" s="206">
        <f t="shared" ref="AF50:AI50" si="225">AF31/AF30</f>
        <v>0.78239416169624354</v>
      </c>
      <c r="AG50" s="165">
        <f t="shared" si="225"/>
        <v>0.82464894874200589</v>
      </c>
      <c r="AH50" s="165">
        <f t="shared" si="225"/>
        <v>1.3286959810902033</v>
      </c>
      <c r="AI50" s="208">
        <f t="shared" si="225"/>
        <v>0.8737583755957723</v>
      </c>
      <c r="AJ50" s="167"/>
      <c r="AK50" s="206">
        <f t="shared" ref="AK50:AN50" si="226">AK31/AK30</f>
        <v>0.74516419798636013</v>
      </c>
      <c r="AL50" s="165">
        <f t="shared" si="226"/>
        <v>0.78540830516601523</v>
      </c>
      <c r="AM50" s="165">
        <f t="shared" si="226"/>
        <v>1.2654704285755856</v>
      </c>
      <c r="AN50" s="208">
        <f t="shared" si="226"/>
        <v>0.84928665020960448</v>
      </c>
      <c r="AO50" s="167"/>
      <c r="AP50" s="206">
        <f t="shared" ref="AP50:AS50" si="227">AP31/AP30</f>
        <v>0.72429406485797398</v>
      </c>
      <c r="AQ50" s="165">
        <f t="shared" si="227"/>
        <v>0.76341103807609145</v>
      </c>
      <c r="AR50" s="165">
        <f t="shared" si="227"/>
        <v>1.2300278558033337</v>
      </c>
      <c r="AS50" s="208">
        <f t="shared" si="227"/>
        <v>0.83916887862011902</v>
      </c>
      <c r="AT50" s="91"/>
      <c r="AU50" s="91"/>
      <c r="AV50" s="130"/>
      <c r="AW50" s="130"/>
      <c r="AX50" s="130"/>
      <c r="AY50" s="130"/>
      <c r="AZ50" s="130"/>
      <c r="BA50" s="130"/>
      <c r="BB50" s="130"/>
      <c r="BC50" s="130"/>
      <c r="BD50" s="130"/>
      <c r="BE50" s="130"/>
      <c r="BF50" s="130"/>
      <c r="BG50" s="130"/>
      <c r="BH50" s="130"/>
      <c r="BI50" s="130"/>
      <c r="BJ50" s="130"/>
      <c r="BK50" s="130"/>
      <c r="BL50" s="130"/>
      <c r="BM50" s="130"/>
      <c r="BN50" s="130"/>
      <c r="BO50" s="130"/>
    </row>
    <row r="51" spans="1:67" ht="14.25" customHeight="1">
      <c r="A51" s="205" t="s">
        <v>103</v>
      </c>
      <c r="B51" s="206">
        <f t="shared" ref="B51:Y51" si="228">B32/B31</f>
        <v>0.96515740698273711</v>
      </c>
      <c r="C51" s="165">
        <f t="shared" si="228"/>
        <v>1.0050643963555326</v>
      </c>
      <c r="D51" s="165">
        <f t="shared" si="228"/>
        <v>1.037448979509672</v>
      </c>
      <c r="E51" s="208">
        <f t="shared" si="228"/>
        <v>0.99156998868466206</v>
      </c>
      <c r="F51" s="206">
        <f t="shared" si="228"/>
        <v>0.96439769140086662</v>
      </c>
      <c r="G51" s="165">
        <f t="shared" si="228"/>
        <v>1.075875805128947</v>
      </c>
      <c r="H51" s="165">
        <f t="shared" si="228"/>
        <v>0.8540133326139121</v>
      </c>
      <c r="I51" s="208">
        <f t="shared" si="228"/>
        <v>0.95770945039600386</v>
      </c>
      <c r="J51" s="206">
        <f t="shared" si="228"/>
        <v>1.067102267728689</v>
      </c>
      <c r="K51" s="165">
        <f t="shared" si="228"/>
        <v>1.001037765307595</v>
      </c>
      <c r="L51" s="165">
        <f t="shared" si="228"/>
        <v>1.156316580645635</v>
      </c>
      <c r="M51" s="208">
        <f t="shared" si="228"/>
        <v>1.0888167525686647</v>
      </c>
      <c r="N51" s="206">
        <f t="shared" si="228"/>
        <v>0.97348183923377041</v>
      </c>
      <c r="O51" s="165">
        <f t="shared" si="228"/>
        <v>0.99263213862270094</v>
      </c>
      <c r="P51" s="165">
        <f t="shared" si="228"/>
        <v>1.016216625459345</v>
      </c>
      <c r="Q51" s="208">
        <f t="shared" si="228"/>
        <v>0.99081127849625228</v>
      </c>
      <c r="R51" s="206">
        <f t="shared" si="228"/>
        <v>1.0023303193152497</v>
      </c>
      <c r="S51" s="165">
        <f t="shared" si="228"/>
        <v>1.0035109996361467</v>
      </c>
      <c r="T51" s="165">
        <f t="shared" si="228"/>
        <v>1.0383481940805375</v>
      </c>
      <c r="U51" s="208">
        <f t="shared" si="228"/>
        <v>1.0081958656791135</v>
      </c>
      <c r="V51" s="206">
        <f t="shared" si="228"/>
        <v>0.97783648447987292</v>
      </c>
      <c r="W51" s="165">
        <f t="shared" si="228"/>
        <v>1.0201136033582829</v>
      </c>
      <c r="X51" s="165">
        <f t="shared" si="228"/>
        <v>1.0232726014760147</v>
      </c>
      <c r="Y51" s="208">
        <f t="shared" si="228"/>
        <v>0.99585963633350405</v>
      </c>
      <c r="Z51" s="167"/>
      <c r="AA51" s="206">
        <f t="shared" ref="AA51:AD51" si="229">AA32/AA31</f>
        <v>0.98247825855780468</v>
      </c>
      <c r="AB51" s="165">
        <f t="shared" si="229"/>
        <v>1.0561345818194015</v>
      </c>
      <c r="AC51" s="165">
        <f t="shared" si="229"/>
        <v>0.99408127045207928</v>
      </c>
      <c r="AD51" s="208">
        <f t="shared" si="229"/>
        <v>1.008905582081254</v>
      </c>
      <c r="AE51" s="167"/>
      <c r="AF51" s="206">
        <f t="shared" ref="AF51:AI51" si="230">AF32/AF31</f>
        <v>0.99034370015838902</v>
      </c>
      <c r="AG51" s="165">
        <f t="shared" si="230"/>
        <v>1.0645896950021116</v>
      </c>
      <c r="AH51" s="165">
        <f t="shared" si="230"/>
        <v>1.0020396024669302</v>
      </c>
      <c r="AI51" s="208">
        <f t="shared" si="230"/>
        <v>1.0169825933201715</v>
      </c>
      <c r="AJ51" s="167"/>
      <c r="AK51" s="206">
        <f t="shared" ref="AK51:AN51" si="231">AK32/AK31</f>
        <v>0.99827211024813145</v>
      </c>
      <c r="AL51" s="165">
        <f t="shared" si="231"/>
        <v>1.0731124974170112</v>
      </c>
      <c r="AM51" s="165">
        <f t="shared" si="231"/>
        <v>1.0100616466251853</v>
      </c>
      <c r="AN51" s="208">
        <f t="shared" si="231"/>
        <v>1.0208380234542507</v>
      </c>
      <c r="AO51" s="167"/>
      <c r="AP51" s="206">
        <f t="shared" ref="AP51:AS51" si="232">AP32/AP31</f>
        <v>1.0020566080371216</v>
      </c>
      <c r="AQ51" s="165">
        <f t="shared" si="232"/>
        <v>1.0771807187287363</v>
      </c>
      <c r="AR51" s="165">
        <f t="shared" si="232"/>
        <v>1.0138908391160448</v>
      </c>
      <c r="AS51" s="208">
        <f t="shared" si="232"/>
        <v>1.0221930874415008</v>
      </c>
      <c r="AT51" s="91"/>
      <c r="AU51" s="91"/>
      <c r="AV51" s="130"/>
      <c r="AW51" s="130"/>
      <c r="AX51" s="130"/>
      <c r="AY51" s="130"/>
      <c r="AZ51" s="130"/>
      <c r="BA51" s="130"/>
      <c r="BB51" s="130"/>
      <c r="BC51" s="130"/>
      <c r="BD51" s="130"/>
      <c r="BE51" s="130"/>
      <c r="BF51" s="130"/>
      <c r="BG51" s="130"/>
      <c r="BH51" s="130"/>
      <c r="BI51" s="130"/>
      <c r="BJ51" s="130"/>
      <c r="BK51" s="130"/>
      <c r="BL51" s="130"/>
      <c r="BM51" s="130"/>
      <c r="BN51" s="130"/>
      <c r="BO51" s="130"/>
    </row>
    <row r="52" spans="1:67" ht="14.25" customHeight="1">
      <c r="A52" s="205" t="s">
        <v>104</v>
      </c>
      <c r="B52" s="206">
        <f t="shared" ref="B52:Y52" si="233">B33/B32</f>
        <v>1.0031531831440303</v>
      </c>
      <c r="C52" s="165">
        <f t="shared" si="233"/>
        <v>0.99916408407554858</v>
      </c>
      <c r="D52" s="165">
        <f t="shared" si="233"/>
        <v>0.99603562062105955</v>
      </c>
      <c r="E52" s="208">
        <f t="shared" si="233"/>
        <v>1.0037737898370005</v>
      </c>
      <c r="F52" s="206">
        <f t="shared" si="233"/>
        <v>0.92734338798198734</v>
      </c>
      <c r="G52" s="165">
        <f t="shared" si="233"/>
        <v>0.92715110868707062</v>
      </c>
      <c r="H52" s="165">
        <f t="shared" si="233"/>
        <v>1.2795014470657216</v>
      </c>
      <c r="I52" s="208">
        <f t="shared" si="233"/>
        <v>1.0206188641799983</v>
      </c>
      <c r="J52" s="206">
        <f t="shared" si="233"/>
        <v>1.0366214037829353</v>
      </c>
      <c r="K52" s="165">
        <f t="shared" si="233"/>
        <v>0.99894996780561662</v>
      </c>
      <c r="L52" s="165">
        <f t="shared" si="233"/>
        <v>1.0557312760215916</v>
      </c>
      <c r="M52" s="208">
        <f t="shared" si="233"/>
        <v>1.0288493830347354</v>
      </c>
      <c r="N52" s="206">
        <f t="shared" si="233"/>
        <v>1.0055287445841321</v>
      </c>
      <c r="O52" s="165">
        <f t="shared" si="233"/>
        <v>1.0076727505531085</v>
      </c>
      <c r="P52" s="165">
        <f t="shared" si="233"/>
        <v>1.0029842979093901</v>
      </c>
      <c r="Q52" s="208">
        <f t="shared" si="233"/>
        <v>1.0006367966288714</v>
      </c>
      <c r="R52" s="206">
        <f t="shared" si="233"/>
        <v>1.0090022920862967</v>
      </c>
      <c r="S52" s="165">
        <f t="shared" si="233"/>
        <v>0.99646723493610079</v>
      </c>
      <c r="T52" s="165">
        <f t="shared" si="233"/>
        <v>1.0254798227625956</v>
      </c>
      <c r="U52" s="208">
        <f t="shared" si="233"/>
        <v>1.0146798428931421</v>
      </c>
      <c r="V52" s="206">
        <f t="shared" si="233"/>
        <v>1.0726381923176478</v>
      </c>
      <c r="W52" s="165">
        <f t="shared" si="233"/>
        <v>1.0405248289973219</v>
      </c>
      <c r="X52" s="165">
        <f t="shared" si="233"/>
        <v>0.90440957129347732</v>
      </c>
      <c r="Y52" s="208">
        <f t="shared" si="233"/>
        <v>1.0226270640216</v>
      </c>
      <c r="Z52" s="167"/>
      <c r="AA52" s="206">
        <f t="shared" ref="AA52:AD52" si="234">AA33/AA32</f>
        <v>1.0992873198381634</v>
      </c>
      <c r="AB52" s="165">
        <f t="shared" si="234"/>
        <v>1.0812145077897279</v>
      </c>
      <c r="AC52" s="165">
        <f t="shared" si="234"/>
        <v>0.93065988261295751</v>
      </c>
      <c r="AD52" s="208">
        <f t="shared" si="234"/>
        <v>1.047143168202141</v>
      </c>
      <c r="AE52" s="167"/>
      <c r="AF52" s="206">
        <f t="shared" ref="AF52:AI52" si="235">AF33/AF32</f>
        <v>1.1256412502255668</v>
      </c>
      <c r="AG52" s="165">
        <f t="shared" si="235"/>
        <v>1.1071351668912413</v>
      </c>
      <c r="AH52" s="165">
        <f t="shared" si="235"/>
        <v>0.95297119769693561</v>
      </c>
      <c r="AI52" s="208">
        <f t="shared" si="235"/>
        <v>1.0722470129044588</v>
      </c>
      <c r="AJ52" s="167"/>
      <c r="AK52" s="206">
        <f t="shared" ref="AK52:AN52" si="236">AK33/AK32</f>
        <v>1.1526269805385496</v>
      </c>
      <c r="AL52" s="165">
        <f t="shared" si="236"/>
        <v>1.1336772388238034</v>
      </c>
      <c r="AM52" s="165">
        <f t="shared" si="236"/>
        <v>0.97581739645869614</v>
      </c>
      <c r="AN52" s="208">
        <f t="shared" si="236"/>
        <v>1.0900060963137292</v>
      </c>
      <c r="AO52" s="167"/>
      <c r="AP52" s="206">
        <f t="shared" ref="AP52:AS52" si="237">AP33/AP32</f>
        <v>1.171717356581391</v>
      </c>
      <c r="AQ52" s="165">
        <f t="shared" si="237"/>
        <v>1.1524537599063174</v>
      </c>
      <c r="AR52" s="165">
        <f t="shared" si="237"/>
        <v>0.99197936504183537</v>
      </c>
      <c r="AS52" s="208">
        <f t="shared" si="237"/>
        <v>1.118883643058646</v>
      </c>
      <c r="AT52" s="91"/>
      <c r="AU52" s="91"/>
      <c r="AV52" s="130"/>
      <c r="AW52" s="130"/>
      <c r="AX52" s="130"/>
      <c r="AY52" s="130"/>
      <c r="AZ52" s="130"/>
      <c r="BA52" s="130"/>
      <c r="BB52" s="130"/>
      <c r="BC52" s="130"/>
      <c r="BD52" s="130"/>
      <c r="BE52" s="130"/>
      <c r="BF52" s="130"/>
      <c r="BG52" s="130"/>
      <c r="BH52" s="130"/>
      <c r="BI52" s="130"/>
      <c r="BJ52" s="130"/>
      <c r="BK52" s="130"/>
      <c r="BL52" s="130"/>
      <c r="BM52" s="130"/>
      <c r="BN52" s="130"/>
      <c r="BO52" s="130"/>
    </row>
    <row r="53" spans="1:67" ht="14.25" customHeight="1">
      <c r="A53" s="205" t="s">
        <v>105</v>
      </c>
      <c r="B53" s="206">
        <f t="shared" ref="B53:Y53" si="238">B34/B33</f>
        <v>1.0256227351660694</v>
      </c>
      <c r="C53" s="165">
        <f t="shared" si="238"/>
        <v>1.0020323759700056</v>
      </c>
      <c r="D53" s="165">
        <f t="shared" si="238"/>
        <v>1.0095961340392461</v>
      </c>
      <c r="E53" s="208">
        <f t="shared" si="238"/>
        <v>1.0127722720322883</v>
      </c>
      <c r="F53" s="206">
        <f t="shared" si="238"/>
        <v>1.1809564151639786</v>
      </c>
      <c r="G53" s="165">
        <f t="shared" si="238"/>
        <v>1.125174830386577</v>
      </c>
      <c r="H53" s="165">
        <f t="shared" si="238"/>
        <v>0.88672954140164983</v>
      </c>
      <c r="I53" s="208">
        <f t="shared" si="238"/>
        <v>1.0670488924155321</v>
      </c>
      <c r="J53" s="206">
        <f t="shared" si="238"/>
        <v>1.0257677843616861</v>
      </c>
      <c r="K53" s="165">
        <f t="shared" si="238"/>
        <v>1.0212350098283436</v>
      </c>
      <c r="L53" s="165">
        <f t="shared" si="238"/>
        <v>1.0191411418364646</v>
      </c>
      <c r="M53" s="208">
        <f t="shared" si="238"/>
        <v>1.0274775413613835</v>
      </c>
      <c r="N53" s="206">
        <f t="shared" si="238"/>
        <v>1.0044386059652211</v>
      </c>
      <c r="O53" s="165">
        <f t="shared" si="238"/>
        <v>1.003420507414897</v>
      </c>
      <c r="P53" s="165">
        <f t="shared" si="238"/>
        <v>0.99774382399465722</v>
      </c>
      <c r="Q53" s="208">
        <f t="shared" si="238"/>
        <v>1.0072722129217053</v>
      </c>
      <c r="R53" s="206">
        <f t="shared" si="238"/>
        <v>1.0159101533219359</v>
      </c>
      <c r="S53" s="165">
        <f t="shared" si="238"/>
        <v>1.0041927675682965</v>
      </c>
      <c r="T53" s="165">
        <f t="shared" si="238"/>
        <v>1.0172326175665858</v>
      </c>
      <c r="U53" s="208">
        <f t="shared" si="238"/>
        <v>1.0153419619497823</v>
      </c>
      <c r="V53" s="206">
        <f t="shared" si="238"/>
        <v>0.92591126347546182</v>
      </c>
      <c r="W53" s="165">
        <f t="shared" si="238"/>
        <v>0.9288938911991611</v>
      </c>
      <c r="X53" s="165">
        <f t="shared" si="238"/>
        <v>1.2990437617517561</v>
      </c>
      <c r="Y53" s="208">
        <f t="shared" si="238"/>
        <v>1.0151670530965673</v>
      </c>
      <c r="Z53" s="167"/>
      <c r="AA53" s="206">
        <f t="shared" ref="AA53:AD53" si="239">AA34/AA33</f>
        <v>0.90207223103039913</v>
      </c>
      <c r="AB53" s="165">
        <f t="shared" si="239"/>
        <v>0.89255831236413263</v>
      </c>
      <c r="AC53" s="165">
        <f t="shared" si="239"/>
        <v>1.2604564553474684</v>
      </c>
      <c r="AD53" s="208">
        <f t="shared" si="239"/>
        <v>0.9884095917973339</v>
      </c>
      <c r="AE53" s="167"/>
      <c r="AF53" s="206">
        <f t="shared" ref="AF53:AI53" si="240">AF34/AF33</f>
        <v>0.9094743955490997</v>
      </c>
      <c r="AG53" s="165">
        <f t="shared" si="240"/>
        <v>0.89988240819968024</v>
      </c>
      <c r="AH53" s="165">
        <f t="shared" si="240"/>
        <v>1.2707994253782418</v>
      </c>
      <c r="AI53" s="208">
        <f t="shared" si="240"/>
        <v>0.99652021770806432</v>
      </c>
      <c r="AJ53" s="167"/>
      <c r="AK53" s="206">
        <f t="shared" ref="AK53:AN53" si="241">AK34/AK33</f>
        <v>0.91693730025874864</v>
      </c>
      <c r="AL53" s="165">
        <f t="shared" si="241"/>
        <v>0.90726660361535083</v>
      </c>
      <c r="AM53" s="165">
        <f t="shared" si="241"/>
        <v>1.2812272670669</v>
      </c>
      <c r="AN53" s="208">
        <f t="shared" si="241"/>
        <v>1.0085434310084012</v>
      </c>
      <c r="AO53" s="167"/>
      <c r="AP53" s="206">
        <f t="shared" ref="AP53:AS53" si="242">AP34/AP33</f>
        <v>0.92800032993756609</v>
      </c>
      <c r="AQ53" s="165">
        <f t="shared" si="242"/>
        <v>0.91821295442861162</v>
      </c>
      <c r="AR53" s="165">
        <f t="shared" si="242"/>
        <v>1.2966855271648059</v>
      </c>
      <c r="AS53" s="208">
        <f t="shared" si="242"/>
        <v>1.0133241574785503</v>
      </c>
      <c r="AT53" s="91"/>
      <c r="AU53" s="91"/>
      <c r="AV53" s="130"/>
      <c r="AW53" s="130"/>
      <c r="AX53" s="130"/>
      <c r="AY53" s="130"/>
      <c r="AZ53" s="130"/>
      <c r="BA53" s="130"/>
      <c r="BB53" s="130"/>
      <c r="BC53" s="130"/>
      <c r="BD53" s="130"/>
      <c r="BE53" s="130"/>
      <c r="BF53" s="130"/>
      <c r="BG53" s="130"/>
      <c r="BH53" s="130"/>
      <c r="BI53" s="130"/>
      <c r="BJ53" s="130"/>
      <c r="BK53" s="130"/>
      <c r="BL53" s="130"/>
      <c r="BM53" s="130"/>
      <c r="BN53" s="130"/>
      <c r="BO53" s="130"/>
    </row>
    <row r="54" spans="1:67" ht="14.25" customHeight="1">
      <c r="A54" s="209" t="s">
        <v>106</v>
      </c>
      <c r="B54" s="210">
        <f t="shared" ref="B54:Y54" si="243">B35/B34</f>
        <v>1.0375454888766822</v>
      </c>
      <c r="C54" s="211">
        <f t="shared" si="243"/>
        <v>0.90912933861887302</v>
      </c>
      <c r="D54" s="211">
        <f t="shared" si="243"/>
        <v>1.0346389276637236</v>
      </c>
      <c r="E54" s="204">
        <f t="shared" si="243"/>
        <v>1.0075460277359773</v>
      </c>
      <c r="F54" s="210">
        <f t="shared" si="243"/>
        <v>1.0260143861111257</v>
      </c>
      <c r="G54" s="211">
        <f t="shared" si="243"/>
        <v>0.93245937472401319</v>
      </c>
      <c r="H54" s="211">
        <f t="shared" si="243"/>
        <v>0.98876875891897731</v>
      </c>
      <c r="I54" s="204">
        <f t="shared" si="243"/>
        <v>0.99385173272375282</v>
      </c>
      <c r="J54" s="210">
        <f t="shared" si="243"/>
        <v>1.0360895950648947</v>
      </c>
      <c r="K54" s="211">
        <f t="shared" si="243"/>
        <v>0.96571970145717323</v>
      </c>
      <c r="L54" s="211">
        <f t="shared" si="243"/>
        <v>0.99498469280533453</v>
      </c>
      <c r="M54" s="204">
        <f t="shared" si="243"/>
        <v>1.0114321137464972</v>
      </c>
      <c r="N54" s="210">
        <f t="shared" si="243"/>
        <v>1.0805985836385836</v>
      </c>
      <c r="O54" s="211">
        <f t="shared" si="243"/>
        <v>0.96795263433727263</v>
      </c>
      <c r="P54" s="211">
        <f t="shared" si="243"/>
        <v>0.92565217789874665</v>
      </c>
      <c r="Q54" s="204">
        <f t="shared" si="243"/>
        <v>1.0123242824729355</v>
      </c>
      <c r="R54" s="210">
        <f t="shared" si="243"/>
        <v>1.0364340828137626</v>
      </c>
      <c r="S54" s="211">
        <f t="shared" si="243"/>
        <v>0.97353849747598986</v>
      </c>
      <c r="T54" s="211">
        <f t="shared" si="243"/>
        <v>0.98669062907723404</v>
      </c>
      <c r="U54" s="204">
        <f t="shared" si="243"/>
        <v>1.0013702950569874</v>
      </c>
      <c r="V54" s="210">
        <f t="shared" si="243"/>
        <v>1.1106947674199539</v>
      </c>
      <c r="W54" s="211">
        <f t="shared" si="243"/>
        <v>1.0117144712043082</v>
      </c>
      <c r="X54" s="211">
        <f t="shared" si="243"/>
        <v>0.75897041622868011</v>
      </c>
      <c r="Y54" s="204">
        <f t="shared" si="243"/>
        <v>0.96830808787837186</v>
      </c>
      <c r="Z54" s="167"/>
      <c r="AA54" s="210">
        <f t="shared" ref="AA54:AD54" si="244">AA35/AA34</f>
        <v>1.1122290280543057</v>
      </c>
      <c r="AB54" s="211">
        <f t="shared" si="244"/>
        <v>1.0131120051910565</v>
      </c>
      <c r="AC54" s="211">
        <f t="shared" si="244"/>
        <v>0.7600188216650019</v>
      </c>
      <c r="AD54" s="204">
        <f t="shared" si="244"/>
        <v>0.98145602177496827</v>
      </c>
      <c r="AE54" s="167"/>
      <c r="AF54" s="210">
        <f t="shared" ref="AF54:AI54" si="245">AF35/AF34</f>
        <v>1.0866570301983574</v>
      </c>
      <c r="AG54" s="211">
        <f t="shared" si="245"/>
        <v>0.98981887277758007</v>
      </c>
      <c r="AH54" s="211">
        <f t="shared" si="245"/>
        <v>0.742544723086495</v>
      </c>
      <c r="AI54" s="204">
        <f t="shared" si="245"/>
        <v>0.95889071314564578</v>
      </c>
      <c r="AJ54" s="167"/>
      <c r="AK54" s="210">
        <f t="shared" ref="AK54:AN54" si="246">AK35/AK34</f>
        <v>1.0616729751652008</v>
      </c>
      <c r="AL54" s="211">
        <f t="shared" si="246"/>
        <v>0.96706128827475124</v>
      </c>
      <c r="AM54" s="211">
        <f t="shared" si="246"/>
        <v>0.72547238313873186</v>
      </c>
      <c r="AN54" s="204">
        <f t="shared" si="246"/>
        <v>0.94732796176289613</v>
      </c>
      <c r="AO54" s="167"/>
      <c r="AP54" s="210">
        <f t="shared" ref="AP54:AS54" si="247">AP35/AP34</f>
        <v>1.048870827336124</v>
      </c>
      <c r="AQ54" s="211">
        <f t="shared" si="247"/>
        <v>0.95540001228687532</v>
      </c>
      <c r="AR54" s="211">
        <f t="shared" si="247"/>
        <v>0.71672429883018141</v>
      </c>
      <c r="AS54" s="204">
        <f t="shared" si="247"/>
        <v>0.91440973257528479</v>
      </c>
      <c r="AT54" s="91"/>
      <c r="AU54" s="91"/>
      <c r="AV54" s="130"/>
      <c r="AW54" s="130"/>
      <c r="AX54" s="130"/>
      <c r="AY54" s="130"/>
      <c r="AZ54" s="130"/>
      <c r="BA54" s="130"/>
      <c r="BB54" s="130"/>
      <c r="BC54" s="130"/>
      <c r="BD54" s="130"/>
      <c r="BE54" s="130"/>
      <c r="BF54" s="130"/>
      <c r="BG54" s="130"/>
      <c r="BH54" s="130"/>
      <c r="BI54" s="130"/>
      <c r="BJ54" s="130"/>
      <c r="BK54" s="130"/>
      <c r="BL54" s="130"/>
      <c r="BM54" s="130"/>
      <c r="BN54" s="130"/>
      <c r="BO54" s="130"/>
    </row>
    <row r="55" spans="1:67" ht="14.25" customHeight="1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0"/>
      <c r="AO55" s="130"/>
      <c r="AP55" s="130"/>
      <c r="AQ55" s="130"/>
      <c r="AR55" s="130"/>
      <c r="AS55" s="130"/>
      <c r="AV55" s="130"/>
      <c r="AW55" s="130"/>
      <c r="AX55" s="130"/>
      <c r="AY55" s="130"/>
      <c r="AZ55" s="130"/>
      <c r="BA55" s="130"/>
      <c r="BB55" s="130"/>
      <c r="BC55" s="130"/>
      <c r="BD55" s="130"/>
      <c r="BE55" s="130"/>
      <c r="BF55" s="130"/>
      <c r="BG55" s="130"/>
      <c r="BH55" s="130"/>
      <c r="BI55" s="130"/>
      <c r="BJ55" s="130"/>
      <c r="BK55" s="130"/>
      <c r="BL55" s="130"/>
      <c r="BM55" s="130"/>
      <c r="BN55" s="130"/>
      <c r="BO55" s="130"/>
    </row>
    <row r="56" spans="1:67" ht="14.25" customHeight="1"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0"/>
      <c r="AO56" s="130"/>
      <c r="AP56" s="130"/>
      <c r="AQ56" s="130"/>
      <c r="AR56" s="130"/>
      <c r="AS56" s="130"/>
      <c r="AV56" s="130"/>
      <c r="AW56" s="130"/>
      <c r="AX56" s="130"/>
      <c r="AY56" s="130"/>
      <c r="AZ56" s="130"/>
      <c r="BA56" s="130"/>
      <c r="BB56" s="130"/>
      <c r="BC56" s="130"/>
      <c r="BD56" s="130"/>
      <c r="BE56" s="130"/>
      <c r="BF56" s="130"/>
      <c r="BG56" s="130"/>
      <c r="BH56" s="130"/>
      <c r="BI56" s="130"/>
      <c r="BJ56" s="130"/>
      <c r="BK56" s="130"/>
      <c r="BL56" s="130"/>
      <c r="BM56" s="130"/>
      <c r="BN56" s="130"/>
      <c r="BO56" s="130"/>
    </row>
    <row r="57" spans="1:67" ht="14.25" customHeight="1">
      <c r="A57" s="170" t="s">
        <v>110</v>
      </c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70"/>
      <c r="O57" s="130"/>
      <c r="P57" s="130"/>
      <c r="Q57" s="130"/>
      <c r="R57" s="17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0"/>
      <c r="AO57" s="130"/>
      <c r="AP57" s="130"/>
      <c r="AQ57" s="130"/>
      <c r="AR57" s="130"/>
      <c r="AS57" s="130"/>
      <c r="AV57" s="130"/>
      <c r="AW57" s="130"/>
      <c r="AX57" s="130"/>
      <c r="AY57" s="130"/>
      <c r="AZ57" s="130"/>
      <c r="BA57" s="130"/>
      <c r="BB57" s="130"/>
      <c r="BC57" s="130"/>
      <c r="BD57" s="130"/>
      <c r="BE57" s="130"/>
      <c r="BF57" s="130"/>
      <c r="BG57" s="130"/>
      <c r="BH57" s="130"/>
      <c r="BI57" s="130"/>
      <c r="BJ57" s="130"/>
      <c r="BK57" s="130"/>
      <c r="BL57" s="130"/>
      <c r="BM57" s="130"/>
      <c r="BN57" s="130"/>
      <c r="BO57" s="130"/>
    </row>
    <row r="58" spans="1:67" ht="14.25" customHeight="1">
      <c r="A58" s="260" t="s">
        <v>24</v>
      </c>
      <c r="B58" s="241">
        <v>2019</v>
      </c>
      <c r="C58" s="242"/>
      <c r="D58" s="242"/>
      <c r="E58" s="243"/>
      <c r="F58" s="241">
        <v>2020</v>
      </c>
      <c r="G58" s="242"/>
      <c r="H58" s="242"/>
      <c r="I58" s="243"/>
      <c r="J58" s="241">
        <v>2021</v>
      </c>
      <c r="K58" s="242"/>
      <c r="L58" s="242"/>
      <c r="M58" s="243"/>
      <c r="N58" s="241">
        <v>2022</v>
      </c>
      <c r="O58" s="242"/>
      <c r="P58" s="242"/>
      <c r="Q58" s="243"/>
      <c r="R58" s="241">
        <v>2023</v>
      </c>
      <c r="S58" s="242"/>
      <c r="T58" s="242"/>
      <c r="U58" s="243"/>
      <c r="V58" s="241">
        <v>2024</v>
      </c>
      <c r="W58" s="242"/>
      <c r="X58" s="242"/>
      <c r="Y58" s="246"/>
      <c r="Z58" s="131"/>
      <c r="AA58" s="241">
        <v>2025</v>
      </c>
      <c r="AB58" s="242"/>
      <c r="AC58" s="242"/>
      <c r="AD58" s="243"/>
      <c r="AE58" s="131"/>
      <c r="AF58" s="241">
        <v>2026</v>
      </c>
      <c r="AG58" s="242"/>
      <c r="AH58" s="242"/>
      <c r="AI58" s="243"/>
      <c r="AJ58" s="131"/>
      <c r="AK58" s="241">
        <v>2027</v>
      </c>
      <c r="AL58" s="242"/>
      <c r="AM58" s="242"/>
      <c r="AN58" s="243"/>
      <c r="AO58" s="131"/>
      <c r="AP58" s="241">
        <v>2028</v>
      </c>
      <c r="AQ58" s="242"/>
      <c r="AR58" s="242"/>
      <c r="AS58" s="243"/>
      <c r="AT58" s="171"/>
      <c r="AV58" s="130"/>
      <c r="AW58" s="130"/>
      <c r="AX58" s="130"/>
      <c r="AY58" s="130"/>
      <c r="AZ58" s="130"/>
      <c r="BA58" s="130"/>
      <c r="BB58" s="130"/>
      <c r="BC58" s="130"/>
      <c r="BD58" s="130"/>
      <c r="BE58" s="130"/>
      <c r="BF58" s="130"/>
      <c r="BG58" s="130"/>
      <c r="BH58" s="130"/>
      <c r="BI58" s="130"/>
      <c r="BJ58" s="130"/>
      <c r="BK58" s="130"/>
      <c r="BL58" s="130"/>
      <c r="BM58" s="130"/>
      <c r="BN58" s="130"/>
      <c r="BO58" s="130"/>
    </row>
    <row r="59" spans="1:67" ht="14.25" customHeight="1">
      <c r="A59" s="261"/>
      <c r="B59" s="244" t="s">
        <v>92</v>
      </c>
      <c r="C59" s="245"/>
      <c r="D59" s="251" t="s">
        <v>93</v>
      </c>
      <c r="E59" s="249" t="s">
        <v>4</v>
      </c>
      <c r="F59" s="244" t="s">
        <v>92</v>
      </c>
      <c r="G59" s="245"/>
      <c r="H59" s="251" t="s">
        <v>93</v>
      </c>
      <c r="I59" s="249" t="s">
        <v>4</v>
      </c>
      <c r="J59" s="244" t="s">
        <v>92</v>
      </c>
      <c r="K59" s="245"/>
      <c r="L59" s="251" t="s">
        <v>93</v>
      </c>
      <c r="M59" s="249" t="s">
        <v>4</v>
      </c>
      <c r="N59" s="244" t="s">
        <v>92</v>
      </c>
      <c r="O59" s="245"/>
      <c r="P59" s="251" t="s">
        <v>93</v>
      </c>
      <c r="Q59" s="249" t="s">
        <v>4</v>
      </c>
      <c r="R59" s="244" t="s">
        <v>92</v>
      </c>
      <c r="S59" s="245"/>
      <c r="T59" s="251" t="s">
        <v>93</v>
      </c>
      <c r="U59" s="249" t="s">
        <v>4</v>
      </c>
      <c r="V59" s="244" t="s">
        <v>92</v>
      </c>
      <c r="W59" s="245"/>
      <c r="X59" s="251" t="s">
        <v>93</v>
      </c>
      <c r="Y59" s="247" t="s">
        <v>4</v>
      </c>
      <c r="Z59" s="132"/>
      <c r="AA59" s="244" t="s">
        <v>92</v>
      </c>
      <c r="AB59" s="245"/>
      <c r="AC59" s="251" t="s">
        <v>93</v>
      </c>
      <c r="AD59" s="249" t="s">
        <v>4</v>
      </c>
      <c r="AE59" s="132"/>
      <c r="AF59" s="244" t="s">
        <v>92</v>
      </c>
      <c r="AG59" s="245"/>
      <c r="AH59" s="251" t="s">
        <v>93</v>
      </c>
      <c r="AI59" s="249" t="s">
        <v>4</v>
      </c>
      <c r="AJ59" s="132"/>
      <c r="AK59" s="244" t="s">
        <v>92</v>
      </c>
      <c r="AL59" s="245"/>
      <c r="AM59" s="251" t="s">
        <v>93</v>
      </c>
      <c r="AN59" s="249" t="s">
        <v>4</v>
      </c>
      <c r="AO59" s="132"/>
      <c r="AP59" s="244" t="s">
        <v>92</v>
      </c>
      <c r="AQ59" s="245"/>
      <c r="AR59" s="251" t="s">
        <v>93</v>
      </c>
      <c r="AS59" s="249" t="s">
        <v>4</v>
      </c>
      <c r="AT59" s="172"/>
      <c r="AV59" s="130"/>
      <c r="AW59" s="130"/>
      <c r="AX59" s="130"/>
      <c r="AY59" s="130"/>
      <c r="AZ59" s="130"/>
      <c r="BA59" s="130"/>
      <c r="BB59" s="130"/>
      <c r="BC59" s="130"/>
      <c r="BD59" s="130"/>
      <c r="BE59" s="130"/>
      <c r="BF59" s="130"/>
      <c r="BG59" s="130"/>
      <c r="BH59" s="130"/>
      <c r="BI59" s="130"/>
      <c r="BJ59" s="130"/>
      <c r="BK59" s="130"/>
      <c r="BL59" s="130"/>
      <c r="BM59" s="130"/>
      <c r="BN59" s="130"/>
      <c r="BO59" s="130"/>
    </row>
    <row r="60" spans="1:67" ht="14.25" customHeight="1">
      <c r="A60" s="262"/>
      <c r="B60" s="133" t="s">
        <v>2</v>
      </c>
      <c r="C60" s="134" t="s">
        <v>3</v>
      </c>
      <c r="D60" s="252"/>
      <c r="E60" s="250"/>
      <c r="F60" s="133" t="s">
        <v>2</v>
      </c>
      <c r="G60" s="134" t="s">
        <v>3</v>
      </c>
      <c r="H60" s="252"/>
      <c r="I60" s="250"/>
      <c r="J60" s="133" t="s">
        <v>2</v>
      </c>
      <c r="K60" s="134" t="s">
        <v>3</v>
      </c>
      <c r="L60" s="252"/>
      <c r="M60" s="250"/>
      <c r="N60" s="133" t="s">
        <v>2</v>
      </c>
      <c r="O60" s="134" t="s">
        <v>3</v>
      </c>
      <c r="P60" s="252"/>
      <c r="Q60" s="250"/>
      <c r="R60" s="133" t="s">
        <v>2</v>
      </c>
      <c r="S60" s="134" t="s">
        <v>3</v>
      </c>
      <c r="T60" s="252"/>
      <c r="U60" s="250"/>
      <c r="V60" s="133" t="s">
        <v>2</v>
      </c>
      <c r="W60" s="134" t="s">
        <v>3</v>
      </c>
      <c r="X60" s="252"/>
      <c r="Y60" s="248"/>
      <c r="Z60" s="132"/>
      <c r="AA60" s="133" t="s">
        <v>2</v>
      </c>
      <c r="AB60" s="134" t="s">
        <v>3</v>
      </c>
      <c r="AC60" s="252"/>
      <c r="AD60" s="250"/>
      <c r="AE60" s="132"/>
      <c r="AF60" s="133" t="s">
        <v>2</v>
      </c>
      <c r="AG60" s="134" t="s">
        <v>3</v>
      </c>
      <c r="AH60" s="252"/>
      <c r="AI60" s="250"/>
      <c r="AJ60" s="132"/>
      <c r="AK60" s="133" t="s">
        <v>2</v>
      </c>
      <c r="AL60" s="134" t="s">
        <v>3</v>
      </c>
      <c r="AM60" s="252"/>
      <c r="AN60" s="250"/>
      <c r="AO60" s="132"/>
      <c r="AP60" s="133" t="s">
        <v>2</v>
      </c>
      <c r="AQ60" s="134" t="s">
        <v>3</v>
      </c>
      <c r="AR60" s="252"/>
      <c r="AS60" s="250"/>
      <c r="AT60" s="172"/>
      <c r="AV60" s="130"/>
      <c r="AW60" s="130"/>
      <c r="AX60" s="130"/>
      <c r="AY60" s="130"/>
      <c r="AZ60" s="130"/>
      <c r="BA60" s="130"/>
      <c r="BB60" s="130"/>
      <c r="BC60" s="130"/>
      <c r="BD60" s="130"/>
      <c r="BE60" s="130"/>
      <c r="BF60" s="130"/>
      <c r="BG60" s="130"/>
      <c r="BH60" s="130"/>
      <c r="BI60" s="130"/>
      <c r="BJ60" s="130"/>
      <c r="BK60" s="130"/>
      <c r="BL60" s="130"/>
      <c r="BM60" s="130"/>
      <c r="BN60" s="130"/>
      <c r="BO60" s="130"/>
    </row>
    <row r="61" spans="1:67" ht="14.25" customHeight="1">
      <c r="A61" s="205" t="s">
        <v>95</v>
      </c>
      <c r="B61" s="206"/>
      <c r="C61" s="165"/>
      <c r="D61" s="207"/>
      <c r="E61" s="208"/>
      <c r="F61" s="206">
        <f t="shared" ref="F61:Y61" si="248">F5/B5</f>
        <v>1.0441477118630842</v>
      </c>
      <c r="G61" s="206">
        <f t="shared" si="248"/>
        <v>0.93577094700495489</v>
      </c>
      <c r="H61" s="206">
        <f t="shared" si="248"/>
        <v>0.99151653182295107</v>
      </c>
      <c r="I61" s="206">
        <f t="shared" si="248"/>
        <v>1.0078984667812998</v>
      </c>
      <c r="J61" s="206">
        <f t="shared" si="248"/>
        <v>0.83911748892256077</v>
      </c>
      <c r="K61" s="206">
        <f t="shared" si="248"/>
        <v>0.97581279198838045</v>
      </c>
      <c r="L61" s="206">
        <f t="shared" si="248"/>
        <v>1.1282221029702109</v>
      </c>
      <c r="M61" s="206">
        <f t="shared" si="248"/>
        <v>0.94136599957708167</v>
      </c>
      <c r="N61" s="206">
        <f t="shared" si="248"/>
        <v>1.1805408861104398</v>
      </c>
      <c r="O61" s="206">
        <f t="shared" si="248"/>
        <v>1.1123053950467123</v>
      </c>
      <c r="P61" s="206">
        <f t="shared" si="248"/>
        <v>1.0879403798053557</v>
      </c>
      <c r="Q61" s="206">
        <f t="shared" si="248"/>
        <v>1.1378297965034143</v>
      </c>
      <c r="R61" s="206">
        <f t="shared" si="248"/>
        <v>0.97782601391027479</v>
      </c>
      <c r="S61" s="206">
        <f t="shared" si="248"/>
        <v>1.0523482226693495</v>
      </c>
      <c r="T61" s="206">
        <f t="shared" si="248"/>
        <v>0.98990902596699493</v>
      </c>
      <c r="U61" s="206">
        <f t="shared" si="248"/>
        <v>0.99579339257850008</v>
      </c>
      <c r="V61" s="206">
        <f t="shared" si="248"/>
        <v>1.0573987107945206</v>
      </c>
      <c r="W61" s="206">
        <f t="shared" si="248"/>
        <v>1.0327729267215755</v>
      </c>
      <c r="X61" s="206">
        <f t="shared" si="248"/>
        <v>0.91180725676464947</v>
      </c>
      <c r="Y61" s="212">
        <f t="shared" si="248"/>
        <v>1.0086041714824601</v>
      </c>
      <c r="Z61" s="167"/>
      <c r="AA61" s="206">
        <f t="shared" ref="AA61:AD61" si="249">AA5/V5</f>
        <v>0.91691288316587272</v>
      </c>
      <c r="AB61" s="206">
        <f t="shared" si="249"/>
        <v>0.91691288316587272</v>
      </c>
      <c r="AC61" s="206">
        <f t="shared" si="249"/>
        <v>1.2327384318118959</v>
      </c>
      <c r="AD61" s="213">
        <f t="shared" si="249"/>
        <v>1.0028018220707626</v>
      </c>
      <c r="AE61" s="167"/>
      <c r="AF61" s="206">
        <f t="shared" ref="AF61:AI61" si="250">AF5/AA5</f>
        <v>1.0028018220707626</v>
      </c>
      <c r="AG61" s="206">
        <f t="shared" si="250"/>
        <v>1.0028018220707626</v>
      </c>
      <c r="AH61" s="206">
        <f t="shared" si="250"/>
        <v>1.0028018220707626</v>
      </c>
      <c r="AI61" s="213">
        <f t="shared" si="250"/>
        <v>1.0028018220707624</v>
      </c>
      <c r="AJ61" s="167"/>
      <c r="AK61" s="206">
        <f t="shared" ref="AK61:AN61" si="251">AK5/AF5</f>
        <v>0.9526617309672244</v>
      </c>
      <c r="AL61" s="206">
        <f t="shared" si="251"/>
        <v>0.9526617309672244</v>
      </c>
      <c r="AM61" s="206">
        <f t="shared" si="251"/>
        <v>1.0939656240771951</v>
      </c>
      <c r="AN61" s="213">
        <f t="shared" si="251"/>
        <v>0.99990064736491369</v>
      </c>
      <c r="AO61" s="167"/>
      <c r="AP61" s="206">
        <f t="shared" ref="AP61:AS61" si="252">AP5/AK5</f>
        <v>1.0525269972262248</v>
      </c>
      <c r="AQ61" s="206">
        <f t="shared" si="252"/>
        <v>1.052526997226225</v>
      </c>
      <c r="AR61" s="206">
        <f t="shared" si="252"/>
        <v>0.91657559341783768</v>
      </c>
      <c r="AS61" s="213">
        <f t="shared" si="252"/>
        <v>1.0028018220707624</v>
      </c>
      <c r="AT61" s="91"/>
      <c r="AV61" s="130"/>
      <c r="AW61" s="130"/>
      <c r="AX61" s="130"/>
      <c r="AY61" s="130"/>
      <c r="AZ61" s="130"/>
      <c r="BA61" s="130"/>
      <c r="BB61" s="130"/>
      <c r="BC61" s="130"/>
      <c r="BD61" s="130"/>
      <c r="BE61" s="130"/>
      <c r="BF61" s="130"/>
      <c r="BG61" s="130"/>
      <c r="BH61" s="130"/>
      <c r="BI61" s="130"/>
      <c r="BJ61" s="130"/>
      <c r="BK61" s="130"/>
      <c r="BL61" s="130"/>
      <c r="BM61" s="130"/>
      <c r="BN61" s="130"/>
      <c r="BO61" s="130"/>
    </row>
    <row r="62" spans="1:67" ht="14.25" customHeight="1">
      <c r="A62" s="205" t="s">
        <v>96</v>
      </c>
      <c r="B62" s="206"/>
      <c r="C62" s="165"/>
      <c r="D62" s="165"/>
      <c r="E62" s="208"/>
      <c r="F62" s="206">
        <f t="shared" ref="F62:Y62" si="253">F6/B6</f>
        <v>1.0559842377601232</v>
      </c>
      <c r="G62" s="206">
        <f t="shared" si="253"/>
        <v>0.94135942527036054</v>
      </c>
      <c r="H62" s="206">
        <f t="shared" si="253"/>
        <v>1.1746217013711744</v>
      </c>
      <c r="I62" s="206">
        <f t="shared" si="253"/>
        <v>1.0691236426914785</v>
      </c>
      <c r="J62" s="206">
        <f t="shared" si="253"/>
        <v>0.92428405958811488</v>
      </c>
      <c r="K62" s="206">
        <f t="shared" si="253"/>
        <v>1.0673875835472795</v>
      </c>
      <c r="L62" s="206">
        <f t="shared" si="253"/>
        <v>0.800579534917226</v>
      </c>
      <c r="M62" s="206">
        <f t="shared" si="253"/>
        <v>0.90820007079144516</v>
      </c>
      <c r="N62" s="206">
        <f t="shared" si="253"/>
        <v>0.96132350714703652</v>
      </c>
      <c r="O62" s="206">
        <f t="shared" si="253"/>
        <v>1.0553376381189186</v>
      </c>
      <c r="P62" s="206">
        <f t="shared" si="253"/>
        <v>1.1994643570741124</v>
      </c>
      <c r="Q62" s="206">
        <f t="shared" si="253"/>
        <v>1.0490234962453928</v>
      </c>
      <c r="R62" s="206">
        <f t="shared" si="253"/>
        <v>1.1923047535883862</v>
      </c>
      <c r="S62" s="206">
        <f t="shared" si="253"/>
        <v>1.1333900715358143</v>
      </c>
      <c r="T62" s="206">
        <f t="shared" si="253"/>
        <v>0.85701572844638019</v>
      </c>
      <c r="U62" s="206">
        <f t="shared" si="253"/>
        <v>1.0696215388233967</v>
      </c>
      <c r="V62" s="206">
        <f t="shared" si="253"/>
        <v>0.96325111938525465</v>
      </c>
      <c r="W62" s="206">
        <f t="shared" si="253"/>
        <v>0.92807604970849233</v>
      </c>
      <c r="X62" s="206">
        <f t="shared" si="253"/>
        <v>1.2133321776799859</v>
      </c>
      <c r="Y62" s="212">
        <f t="shared" si="253"/>
        <v>1.021917358240596</v>
      </c>
      <c r="Z62" s="167"/>
      <c r="AA62" s="206">
        <f t="shared" ref="AA62:AD62" si="254">AA6/V6</f>
        <v>0.89270941639408374</v>
      </c>
      <c r="AB62" s="206">
        <f t="shared" si="254"/>
        <v>0.89270941639408363</v>
      </c>
      <c r="AC62" s="206">
        <f t="shared" si="254"/>
        <v>1.1100136822268543</v>
      </c>
      <c r="AD62" s="213">
        <f t="shared" si="254"/>
        <v>0.96100791078042747</v>
      </c>
      <c r="AE62" s="167"/>
      <c r="AF62" s="206">
        <f t="shared" ref="AF62:AI62" si="255">AF6/AA6</f>
        <v>0.99532962187972862</v>
      </c>
      <c r="AG62" s="206">
        <f t="shared" si="255"/>
        <v>0.99532962187972851</v>
      </c>
      <c r="AH62" s="206">
        <f t="shared" si="255"/>
        <v>0.99532962187972851</v>
      </c>
      <c r="AI62" s="213">
        <f t="shared" si="255"/>
        <v>0.99532962187972862</v>
      </c>
      <c r="AJ62" s="167"/>
      <c r="AK62" s="206">
        <f t="shared" ref="AK62:AN62" si="256">AK6/AF6</f>
        <v>1.047715391452346</v>
      </c>
      <c r="AL62" s="206">
        <f t="shared" si="256"/>
        <v>1.047715391452346</v>
      </c>
      <c r="AM62" s="206">
        <f t="shared" si="256"/>
        <v>0.88473744167086998</v>
      </c>
      <c r="AN62" s="213">
        <f t="shared" si="256"/>
        <v>0.98854927042633833</v>
      </c>
      <c r="AO62" s="167"/>
      <c r="AP62" s="206">
        <f t="shared" ref="AP62:AS62" si="257">AP6/AK6</f>
        <v>0.84026687986238757</v>
      </c>
      <c r="AQ62" s="206">
        <f t="shared" si="257"/>
        <v>0.84026687986238757</v>
      </c>
      <c r="AR62" s="206">
        <f t="shared" si="257"/>
        <v>1.4828239056395074</v>
      </c>
      <c r="AS62" s="213">
        <f t="shared" si="257"/>
        <v>1.0490387640541572</v>
      </c>
      <c r="AT62" s="91"/>
      <c r="AV62" s="130"/>
      <c r="AW62" s="130"/>
      <c r="AX62" s="130"/>
      <c r="AY62" s="130"/>
      <c r="AZ62" s="130"/>
      <c r="BA62" s="130"/>
      <c r="BB62" s="130"/>
      <c r="BC62" s="130"/>
      <c r="BD62" s="130"/>
      <c r="BE62" s="130"/>
      <c r="BF62" s="130"/>
      <c r="BG62" s="130"/>
      <c r="BH62" s="130"/>
      <c r="BI62" s="130"/>
      <c r="BJ62" s="130"/>
      <c r="BK62" s="130"/>
      <c r="BL62" s="130"/>
      <c r="BM62" s="130"/>
      <c r="BN62" s="130"/>
      <c r="BO62" s="130"/>
    </row>
    <row r="63" spans="1:67" ht="14.25" customHeight="1">
      <c r="A63" s="205" t="s">
        <v>97</v>
      </c>
      <c r="B63" s="206"/>
      <c r="C63" s="165"/>
      <c r="D63" s="165"/>
      <c r="E63" s="208"/>
      <c r="F63" s="206">
        <f t="shared" ref="F63:Y63" si="258">F7/B7</f>
        <v>0.91779218862584755</v>
      </c>
      <c r="G63" s="206">
        <f t="shared" si="258"/>
        <v>0.95278927360478616</v>
      </c>
      <c r="H63" s="206">
        <f t="shared" si="258"/>
        <v>0.84640219457142452</v>
      </c>
      <c r="I63" s="206">
        <f t="shared" si="258"/>
        <v>0.90315870108405161</v>
      </c>
      <c r="J63" s="206">
        <f t="shared" si="258"/>
        <v>1.127911662161114</v>
      </c>
      <c r="K63" s="206">
        <f t="shared" si="258"/>
        <v>1.1583110260540948</v>
      </c>
      <c r="L63" s="206">
        <f t="shared" si="258"/>
        <v>1.078421894953242</v>
      </c>
      <c r="M63" s="206">
        <f t="shared" si="258"/>
        <v>1.1201932176472706</v>
      </c>
      <c r="N63" s="206">
        <f t="shared" si="258"/>
        <v>1.1110685281656834</v>
      </c>
      <c r="O63" s="206">
        <f t="shared" si="258"/>
        <v>1.1126750253584163</v>
      </c>
      <c r="P63" s="206">
        <f t="shared" si="258"/>
        <v>1.1487296989306226</v>
      </c>
      <c r="Q63" s="206">
        <f t="shared" si="258"/>
        <v>1.1215609685725403</v>
      </c>
      <c r="R63" s="206">
        <f t="shared" si="258"/>
        <v>0.90720567112516015</v>
      </c>
      <c r="S63" s="206">
        <f t="shared" si="258"/>
        <v>0.9287977895567836</v>
      </c>
      <c r="T63" s="206">
        <f t="shared" si="258"/>
        <v>1.0167381050655999</v>
      </c>
      <c r="U63" s="206">
        <f t="shared" si="258"/>
        <v>0.94193800611523526</v>
      </c>
      <c r="V63" s="206">
        <f t="shared" si="258"/>
        <v>0.8899147084907999</v>
      </c>
      <c r="W63" s="206">
        <f t="shared" si="258"/>
        <v>0.91911479503343285</v>
      </c>
      <c r="X63" s="206">
        <f t="shared" si="258"/>
        <v>1.1755219190744386</v>
      </c>
      <c r="Y63" s="212">
        <f t="shared" si="258"/>
        <v>0.98103987506403634</v>
      </c>
      <c r="Z63" s="167"/>
      <c r="AA63" s="206">
        <f t="shared" ref="AA63:AD63" si="259">AA7/V7</f>
        <v>0.98885262789985817</v>
      </c>
      <c r="AB63" s="206">
        <f t="shared" si="259"/>
        <v>0.93917443698866088</v>
      </c>
      <c r="AC63" s="206">
        <f t="shared" si="259"/>
        <v>1.3070551022332459</v>
      </c>
      <c r="AD63" s="213">
        <f t="shared" si="259"/>
        <v>1.0930161811494317</v>
      </c>
      <c r="AE63" s="167"/>
      <c r="AF63" s="206">
        <f t="shared" ref="AF63:AI63" si="260">AF7/AA7</f>
        <v>1.0412109955912441</v>
      </c>
      <c r="AG63" s="206">
        <f t="shared" si="260"/>
        <v>1.0412109955912443</v>
      </c>
      <c r="AH63" s="206">
        <f t="shared" si="260"/>
        <v>1.0412109955912441</v>
      </c>
      <c r="AI63" s="213">
        <f t="shared" si="260"/>
        <v>1.0412109955912441</v>
      </c>
      <c r="AJ63" s="167"/>
      <c r="AK63" s="206">
        <f t="shared" ref="AK63:AN63" si="261">AK7/AF7</f>
        <v>0.93160983816058696</v>
      </c>
      <c r="AL63" s="206">
        <f t="shared" si="261"/>
        <v>0.93160983816058685</v>
      </c>
      <c r="AM63" s="206">
        <f t="shared" si="261"/>
        <v>1.2147461615231181</v>
      </c>
      <c r="AN63" s="213">
        <f t="shared" si="261"/>
        <v>1.0525707292018034</v>
      </c>
      <c r="AO63" s="167"/>
      <c r="AP63" s="206">
        <f t="shared" ref="AP63:AS63" si="262">AP7/AK7</f>
        <v>1.4240662806847926</v>
      </c>
      <c r="AQ63" s="206">
        <f t="shared" si="262"/>
        <v>1.4240662806847926</v>
      </c>
      <c r="AR63" s="206">
        <f t="shared" si="262"/>
        <v>0.60146898811531613</v>
      </c>
      <c r="AS63" s="213">
        <f t="shared" si="262"/>
        <v>1.0184915283701264</v>
      </c>
      <c r="AT63" s="91"/>
      <c r="AV63" s="130"/>
      <c r="AW63" s="130"/>
      <c r="AX63" s="130"/>
      <c r="AY63" s="130"/>
      <c r="AZ63" s="130"/>
      <c r="BA63" s="130"/>
      <c r="BB63" s="130"/>
      <c r="BC63" s="130"/>
      <c r="BD63" s="130"/>
      <c r="BE63" s="130"/>
      <c r="BF63" s="130"/>
      <c r="BG63" s="130"/>
      <c r="BH63" s="130"/>
      <c r="BI63" s="130"/>
      <c r="BJ63" s="130"/>
      <c r="BK63" s="130"/>
      <c r="BL63" s="130"/>
      <c r="BM63" s="130"/>
      <c r="BN63" s="130"/>
      <c r="BO63" s="130"/>
    </row>
    <row r="64" spans="1:67" ht="14.25" customHeight="1">
      <c r="A64" s="205" t="s">
        <v>98</v>
      </c>
      <c r="B64" s="206"/>
      <c r="C64" s="165"/>
      <c r="D64" s="165"/>
      <c r="E64" s="208"/>
      <c r="F64" s="206">
        <f t="shared" ref="F64:Y64" si="263">F8/B8</f>
        <v>0.71596385836567689</v>
      </c>
      <c r="G64" s="206">
        <f t="shared" si="263"/>
        <v>0.90129600701412083</v>
      </c>
      <c r="H64" s="206">
        <f t="shared" si="263"/>
        <v>0.41277560442527284</v>
      </c>
      <c r="I64" s="206">
        <f t="shared" si="263"/>
        <v>0.64898834994430921</v>
      </c>
      <c r="J64" s="206">
        <f t="shared" si="263"/>
        <v>1.5022453620337493</v>
      </c>
      <c r="K64" s="206">
        <f t="shared" si="263"/>
        <v>1.2529043042206436</v>
      </c>
      <c r="L64" s="206">
        <f t="shared" si="263"/>
        <v>2.0340886867893397</v>
      </c>
      <c r="M64" s="206">
        <f t="shared" si="263"/>
        <v>1.5514838798490465</v>
      </c>
      <c r="N64" s="206">
        <f t="shared" si="263"/>
        <v>1.0884343909260423</v>
      </c>
      <c r="O64" s="206">
        <f t="shared" si="263"/>
        <v>0.99418776949229648</v>
      </c>
      <c r="P64" s="206">
        <f t="shared" si="263"/>
        <v>0.97335396224585835</v>
      </c>
      <c r="Q64" s="206">
        <f t="shared" si="263"/>
        <v>1.0372086676601526</v>
      </c>
      <c r="R64" s="206">
        <f t="shared" si="263"/>
        <v>0.69643151065624809</v>
      </c>
      <c r="S64" s="206">
        <f t="shared" si="263"/>
        <v>0.59829662448742538</v>
      </c>
      <c r="T64" s="206">
        <f t="shared" si="263"/>
        <v>1.8643925283291998</v>
      </c>
      <c r="U64" s="206">
        <f t="shared" si="263"/>
        <v>0.98112801994669419</v>
      </c>
      <c r="V64" s="206">
        <f t="shared" si="263"/>
        <v>1.268895598595871</v>
      </c>
      <c r="W64" s="206">
        <f t="shared" si="263"/>
        <v>1.1534563999610246</v>
      </c>
      <c r="X64" s="206">
        <f t="shared" si="263"/>
        <v>0.87036970322146356</v>
      </c>
      <c r="Y64" s="212">
        <f t="shared" si="263"/>
        <v>1.0579778619690046</v>
      </c>
      <c r="Z64" s="167"/>
      <c r="AA64" s="206">
        <f t="shared" ref="AA64:AD64" si="264">AA8/V8</f>
        <v>1.5764032576893976</v>
      </c>
      <c r="AB64" s="206">
        <f t="shared" si="264"/>
        <v>1.6928931487557628</v>
      </c>
      <c r="AC64" s="206">
        <f t="shared" si="264"/>
        <v>0.41631421659755535</v>
      </c>
      <c r="AD64" s="213">
        <f t="shared" si="264"/>
        <v>1.1196241960264994</v>
      </c>
      <c r="AE64" s="167"/>
      <c r="AF64" s="206">
        <f t="shared" ref="AF64:AI64" si="265">AF8/AA8</f>
        <v>1.1856285389114058</v>
      </c>
      <c r="AG64" s="206">
        <f t="shared" si="265"/>
        <v>1.1856285389114058</v>
      </c>
      <c r="AH64" s="206">
        <f t="shared" si="265"/>
        <v>1.1856285389114058</v>
      </c>
      <c r="AI64" s="213">
        <f t="shared" si="265"/>
        <v>1.1856285389114058</v>
      </c>
      <c r="AJ64" s="167"/>
      <c r="AK64" s="206">
        <f t="shared" ref="AK64:AN64" si="266">AK8/AF8</f>
        <v>1.1317363325972509</v>
      </c>
      <c r="AL64" s="206">
        <f t="shared" si="266"/>
        <v>1.1317363325972509</v>
      </c>
      <c r="AM64" s="206">
        <f t="shared" si="266"/>
        <v>1.3338321062753318</v>
      </c>
      <c r="AN64" s="213">
        <f t="shared" si="266"/>
        <v>1.1623099559929955</v>
      </c>
      <c r="AO64" s="167"/>
      <c r="AP64" s="206">
        <f t="shared" ref="AP64:AS64" si="267">AP8/AK8</f>
        <v>1.0516137697079484</v>
      </c>
      <c r="AQ64" s="206">
        <f t="shared" si="267"/>
        <v>1.0516137697079482</v>
      </c>
      <c r="AR64" s="206">
        <f t="shared" si="267"/>
        <v>1.4206010573247723</v>
      </c>
      <c r="AS64" s="213">
        <f t="shared" si="267"/>
        <v>1.1156727901561749</v>
      </c>
      <c r="AT64" s="91"/>
      <c r="AV64" s="130"/>
      <c r="AW64" s="130"/>
      <c r="AX64" s="130"/>
      <c r="AY64" s="130"/>
      <c r="AZ64" s="130"/>
      <c r="BA64" s="130"/>
      <c r="BB64" s="130"/>
      <c r="BC64" s="130"/>
      <c r="BD64" s="130"/>
      <c r="BE64" s="130"/>
      <c r="BF64" s="130"/>
      <c r="BG64" s="130"/>
      <c r="BH64" s="130"/>
      <c r="BI64" s="130"/>
      <c r="BJ64" s="130"/>
      <c r="BK64" s="130"/>
      <c r="BL64" s="130"/>
      <c r="BM64" s="130"/>
      <c r="BN64" s="130"/>
      <c r="BO64" s="130"/>
    </row>
    <row r="65" spans="1:67" ht="14.25" customHeight="1">
      <c r="A65" s="205" t="s">
        <v>99</v>
      </c>
      <c r="B65" s="206"/>
      <c r="C65" s="165"/>
      <c r="D65" s="165"/>
      <c r="E65" s="208"/>
      <c r="F65" s="206">
        <f t="shared" ref="F65:Y65" si="268">F9/B9</f>
        <v>0.51466110063209181</v>
      </c>
      <c r="G65" s="206">
        <f t="shared" si="268"/>
        <v>0.48865437305254111</v>
      </c>
      <c r="H65" s="206">
        <f t="shared" si="268"/>
        <v>0.63915107934403548</v>
      </c>
      <c r="I65" s="206">
        <f t="shared" si="268"/>
        <v>0.54682702644800674</v>
      </c>
      <c r="J65" s="206">
        <f t="shared" si="268"/>
        <v>1.556048943014706</v>
      </c>
      <c r="K65" s="206">
        <f t="shared" si="268"/>
        <v>1.3785487369416787</v>
      </c>
      <c r="L65" s="206">
        <f t="shared" si="268"/>
        <v>1.7145710855461551</v>
      </c>
      <c r="M65" s="206">
        <f t="shared" si="268"/>
        <v>1.5808787895952521</v>
      </c>
      <c r="N65" s="206">
        <f t="shared" si="268"/>
        <v>1.207961547122864</v>
      </c>
      <c r="O65" s="206">
        <f t="shared" si="268"/>
        <v>1.1562073726517057</v>
      </c>
      <c r="P65" s="206">
        <f t="shared" si="268"/>
        <v>1.2704117727504642</v>
      </c>
      <c r="Q65" s="206">
        <f t="shared" si="268"/>
        <v>1.2238446479028839</v>
      </c>
      <c r="R65" s="206">
        <f t="shared" si="268"/>
        <v>1.0783579564481067</v>
      </c>
      <c r="S65" s="206">
        <f t="shared" si="268"/>
        <v>1.4004181695382891</v>
      </c>
      <c r="T65" s="206">
        <f t="shared" si="268"/>
        <v>0.78998506894936638</v>
      </c>
      <c r="U65" s="206">
        <f t="shared" si="268"/>
        <v>1.0106390721852376</v>
      </c>
      <c r="V65" s="206">
        <f t="shared" si="268"/>
        <v>0.96673480600128181</v>
      </c>
      <c r="W65" s="206">
        <f t="shared" si="268"/>
        <v>0.94929284367858791</v>
      </c>
      <c r="X65" s="206">
        <f t="shared" si="268"/>
        <v>1.0925527099011347</v>
      </c>
      <c r="Y65" s="212">
        <f t="shared" si="268"/>
        <v>1.0019504326885067</v>
      </c>
      <c r="Z65" s="167"/>
      <c r="AA65" s="206">
        <f t="shared" ref="AA65:AD65" si="269">AA9/V9</f>
        <v>0.86882962921177687</v>
      </c>
      <c r="AB65" s="206">
        <f t="shared" si="269"/>
        <v>0.83574712539156826</v>
      </c>
      <c r="AC65" s="206">
        <f t="shared" si="269"/>
        <v>1.307235066900873</v>
      </c>
      <c r="AD65" s="213">
        <f t="shared" si="269"/>
        <v>1.0094798484010516</v>
      </c>
      <c r="AE65" s="167"/>
      <c r="AF65" s="206">
        <f t="shared" ref="AF65:AI65" si="270">AF9/AA9</f>
        <v>1.0085676689740302</v>
      </c>
      <c r="AG65" s="206">
        <f t="shared" si="270"/>
        <v>1.0085676689740302</v>
      </c>
      <c r="AH65" s="206">
        <f t="shared" si="270"/>
        <v>1.0085676689740302</v>
      </c>
      <c r="AI65" s="213">
        <f t="shared" si="270"/>
        <v>1.0085676689740302</v>
      </c>
      <c r="AJ65" s="167"/>
      <c r="AK65" s="206">
        <f t="shared" ref="AK65:AN65" si="271">AK9/AF9</f>
        <v>1.064599206139254</v>
      </c>
      <c r="AL65" s="206">
        <f t="shared" si="271"/>
        <v>1.064599206139254</v>
      </c>
      <c r="AM65" s="206">
        <f t="shared" si="271"/>
        <v>0.93098554059141236</v>
      </c>
      <c r="AN65" s="213">
        <f t="shared" si="271"/>
        <v>1.0066639884109447</v>
      </c>
      <c r="AO65" s="167"/>
      <c r="AP65" s="206">
        <f t="shared" ref="AP65:AS65" si="272">AP9/AK9</f>
        <v>1.006663988410945</v>
      </c>
      <c r="AQ65" s="206">
        <f t="shared" si="272"/>
        <v>1.0066639884109447</v>
      </c>
      <c r="AR65" s="206">
        <f t="shared" si="272"/>
        <v>1.0066639884109447</v>
      </c>
      <c r="AS65" s="213">
        <f t="shared" si="272"/>
        <v>1.0066639884109447</v>
      </c>
      <c r="AT65" s="91"/>
      <c r="AV65" s="130"/>
      <c r="AW65" s="130"/>
      <c r="AX65" s="130"/>
      <c r="AY65" s="130"/>
      <c r="AZ65" s="130"/>
      <c r="BA65" s="130"/>
      <c r="BB65" s="130"/>
      <c r="BC65" s="130"/>
      <c r="BD65" s="130"/>
      <c r="BE65" s="130"/>
      <c r="BF65" s="130"/>
      <c r="BG65" s="130"/>
      <c r="BH65" s="130"/>
      <c r="BI65" s="130"/>
      <c r="BJ65" s="130"/>
      <c r="BK65" s="130"/>
      <c r="BL65" s="130"/>
      <c r="BM65" s="130"/>
      <c r="BN65" s="130"/>
      <c r="BO65" s="130"/>
    </row>
    <row r="66" spans="1:67" ht="14.25" customHeight="1">
      <c r="A66" s="205" t="s">
        <v>100</v>
      </c>
      <c r="B66" s="206"/>
      <c r="C66" s="165"/>
      <c r="D66" s="165"/>
      <c r="E66" s="208"/>
      <c r="F66" s="206">
        <f t="shared" ref="F66:Y66" si="273">F10/B10</f>
        <v>1.0663682436437605</v>
      </c>
      <c r="G66" s="206">
        <f t="shared" si="273"/>
        <v>1.248072231627382</v>
      </c>
      <c r="H66" s="206">
        <f t="shared" si="273"/>
        <v>0.45688246870049082</v>
      </c>
      <c r="I66" s="206">
        <f t="shared" si="273"/>
        <v>0.81361208876668223</v>
      </c>
      <c r="J66" s="206">
        <f t="shared" si="273"/>
        <v>1.1863638855076855</v>
      </c>
      <c r="K66" s="206">
        <f t="shared" si="273"/>
        <v>1.2822901073461732</v>
      </c>
      <c r="L66" s="206">
        <f t="shared" si="273"/>
        <v>1.3718308524482143</v>
      </c>
      <c r="M66" s="206">
        <f t="shared" si="273"/>
        <v>1.2530084441197462</v>
      </c>
      <c r="N66" s="206">
        <f t="shared" si="273"/>
        <v>1.0930256783980488</v>
      </c>
      <c r="O66" s="206">
        <f t="shared" si="273"/>
        <v>1.0935331803559707</v>
      </c>
      <c r="P66" s="206">
        <f t="shared" si="273"/>
        <v>1.1040907959100072</v>
      </c>
      <c r="Q66" s="206">
        <f t="shared" si="273"/>
        <v>1.0962186255673338</v>
      </c>
      <c r="R66" s="206">
        <f t="shared" si="273"/>
        <v>0.89909324405209334</v>
      </c>
      <c r="S66" s="206">
        <f t="shared" si="273"/>
        <v>0.871639969640297</v>
      </c>
      <c r="T66" s="206">
        <f t="shared" si="273"/>
        <v>1.1601876061231706</v>
      </c>
      <c r="U66" s="206">
        <f t="shared" si="273"/>
        <v>0.96682526867867924</v>
      </c>
      <c r="V66" s="206">
        <f t="shared" si="273"/>
        <v>1.0109261430870136</v>
      </c>
      <c r="W66" s="206">
        <f t="shared" si="273"/>
        <v>1.0401769301078267</v>
      </c>
      <c r="X66" s="206">
        <f t="shared" si="273"/>
        <v>1.0647653302382221</v>
      </c>
      <c r="Y66" s="212">
        <f t="shared" si="273"/>
        <v>1.0345216028101547</v>
      </c>
      <c r="Z66" s="167"/>
      <c r="AA66" s="206">
        <f t="shared" ref="AA66:AD66" si="274">AA10/V10</f>
        <v>0.98525866934300466</v>
      </c>
      <c r="AB66" s="206">
        <f t="shared" si="274"/>
        <v>0.98525866934300443</v>
      </c>
      <c r="AC66" s="206">
        <f t="shared" si="274"/>
        <v>1.1494684475668386</v>
      </c>
      <c r="AD66" s="213">
        <f t="shared" si="274"/>
        <v>1.0422665802217732</v>
      </c>
      <c r="AE66" s="167"/>
      <c r="AF66" s="206">
        <f t="shared" ref="AF66:AI66" si="275">AF10/AA10</f>
        <v>1.0422665802217732</v>
      </c>
      <c r="AG66" s="206">
        <f t="shared" si="275"/>
        <v>1.0422665802217732</v>
      </c>
      <c r="AH66" s="206">
        <f t="shared" si="275"/>
        <v>1.0422665802217732</v>
      </c>
      <c r="AI66" s="213">
        <f t="shared" si="275"/>
        <v>1.042266580221773</v>
      </c>
      <c r="AJ66" s="167"/>
      <c r="AK66" s="206">
        <f t="shared" ref="AK66:AN66" si="276">AK10/AF10</f>
        <v>1.0943799092328617</v>
      </c>
      <c r="AL66" s="206">
        <f t="shared" si="276"/>
        <v>1.0943799092328617</v>
      </c>
      <c r="AM66" s="206">
        <f t="shared" si="276"/>
        <v>0.93803992219959564</v>
      </c>
      <c r="AN66" s="213">
        <f t="shared" si="276"/>
        <v>1.0345216028101547</v>
      </c>
      <c r="AO66" s="167"/>
      <c r="AP66" s="206">
        <f t="shared" ref="AP66:AS66" si="277">AP10/AK10</f>
        <v>1.0345216028101547</v>
      </c>
      <c r="AQ66" s="206">
        <f t="shared" si="277"/>
        <v>1.0345216028101547</v>
      </c>
      <c r="AR66" s="206">
        <f t="shared" si="277"/>
        <v>1.0345216028101549</v>
      </c>
      <c r="AS66" s="213">
        <f t="shared" si="277"/>
        <v>1.0345216028101547</v>
      </c>
      <c r="AT66" s="91"/>
      <c r="AV66" s="130"/>
      <c r="AW66" s="130"/>
      <c r="AX66" s="130"/>
      <c r="AY66" s="130"/>
      <c r="AZ66" s="130"/>
      <c r="BA66" s="130"/>
      <c r="BB66" s="130"/>
      <c r="BC66" s="130"/>
      <c r="BD66" s="130"/>
      <c r="BE66" s="130"/>
      <c r="BF66" s="130"/>
      <c r="BG66" s="130"/>
      <c r="BH66" s="130"/>
      <c r="BI66" s="130"/>
      <c r="BJ66" s="130"/>
      <c r="BK66" s="130"/>
      <c r="BL66" s="130"/>
      <c r="BM66" s="130"/>
      <c r="BN66" s="130"/>
      <c r="BO66" s="130"/>
    </row>
    <row r="67" spans="1:67" ht="14.25" customHeight="1">
      <c r="A67" s="205" t="s">
        <v>101</v>
      </c>
      <c r="B67" s="206"/>
      <c r="C67" s="165"/>
      <c r="D67" s="165"/>
      <c r="E67" s="208"/>
      <c r="F67" s="206">
        <f t="shared" ref="F67:Y67" si="278">F11/B11</f>
        <v>0.85676846639051207</v>
      </c>
      <c r="G67" s="206">
        <f t="shared" si="278"/>
        <v>0.77647851484689423</v>
      </c>
      <c r="H67" s="206">
        <f t="shared" si="278"/>
        <v>0.8858292879392623</v>
      </c>
      <c r="I67" s="206">
        <f t="shared" si="278"/>
        <v>0.84673781362739808</v>
      </c>
      <c r="J67" s="206">
        <f t="shared" si="278"/>
        <v>0.78626091669653553</v>
      </c>
      <c r="K67" s="206">
        <f t="shared" si="278"/>
        <v>1.0598467361976049</v>
      </c>
      <c r="L67" s="206">
        <f t="shared" si="278"/>
        <v>0.90481990555257508</v>
      </c>
      <c r="M67" s="206">
        <f t="shared" si="278"/>
        <v>0.87039457723696745</v>
      </c>
      <c r="N67" s="206">
        <f t="shared" si="278"/>
        <v>1.4716003851473656</v>
      </c>
      <c r="O67" s="206">
        <f t="shared" si="278"/>
        <v>1.130794696275411</v>
      </c>
      <c r="P67" s="206">
        <f t="shared" si="278"/>
        <v>1.5972701050505009</v>
      </c>
      <c r="Q67" s="206">
        <f t="shared" si="278"/>
        <v>1.4237952260492377</v>
      </c>
      <c r="R67" s="206">
        <f t="shared" si="278"/>
        <v>0.91637688446577259</v>
      </c>
      <c r="S67" s="206">
        <f t="shared" si="278"/>
        <v>0.97586635739918381</v>
      </c>
      <c r="T67" s="206">
        <f t="shared" si="278"/>
        <v>1.1206708762629594</v>
      </c>
      <c r="U67" s="206">
        <f t="shared" si="278"/>
        <v>0.98890564056651575</v>
      </c>
      <c r="V67" s="206">
        <f t="shared" si="278"/>
        <v>1.1830085944765811</v>
      </c>
      <c r="W67" s="206">
        <f t="shared" si="278"/>
        <v>1.1282821314915814</v>
      </c>
      <c r="X67" s="206">
        <f t="shared" si="278"/>
        <v>0.73487961220560361</v>
      </c>
      <c r="Y67" s="212">
        <f t="shared" si="278"/>
        <v>1.0205197992574744</v>
      </c>
      <c r="Z67" s="167"/>
      <c r="AA67" s="206">
        <f t="shared" ref="AA67:AD67" si="279">AA11/V11</f>
        <v>1.1593345918097484</v>
      </c>
      <c r="AB67" s="206">
        <f t="shared" si="279"/>
        <v>1.1593345918097484</v>
      </c>
      <c r="AC67" s="206">
        <f t="shared" si="279"/>
        <v>0.69675367622602835</v>
      </c>
      <c r="AD67" s="213">
        <f t="shared" si="279"/>
        <v>1.046166235562165</v>
      </c>
      <c r="AE67" s="167"/>
      <c r="AF67" s="206">
        <f t="shared" ref="AF67:AI67" si="280">AF11/AA11</f>
        <v>1.059037113949248</v>
      </c>
      <c r="AG67" s="206">
        <f t="shared" si="280"/>
        <v>1.0590371139492478</v>
      </c>
      <c r="AH67" s="206">
        <f t="shared" si="280"/>
        <v>1.0590371139492478</v>
      </c>
      <c r="AI67" s="213">
        <f t="shared" si="280"/>
        <v>1.0590371139492478</v>
      </c>
      <c r="AJ67" s="167"/>
      <c r="AK67" s="206">
        <f t="shared" ref="AK67:AN67" si="281">AK11/AF11</f>
        <v>1.0129920220384112</v>
      </c>
      <c r="AL67" s="206">
        <f t="shared" si="281"/>
        <v>1.012992022038411</v>
      </c>
      <c r="AM67" s="206">
        <f t="shared" si="281"/>
        <v>1.1914167531929041</v>
      </c>
      <c r="AN67" s="213">
        <f t="shared" si="281"/>
        <v>1.0420637547515998</v>
      </c>
      <c r="AO67" s="167"/>
      <c r="AP67" s="206">
        <f t="shared" ref="AP67:AS67" si="282">AP11/AK11</f>
        <v>0.99469722044470876</v>
      </c>
      <c r="AQ67" s="206">
        <f t="shared" si="282"/>
        <v>0.99469722044470876</v>
      </c>
      <c r="AR67" s="206">
        <f t="shared" si="282"/>
        <v>1.1578486163906663</v>
      </c>
      <c r="AS67" s="213">
        <f t="shared" si="282"/>
        <v>1.0250903955539512</v>
      </c>
      <c r="AT67" s="91"/>
      <c r="AV67" s="130"/>
      <c r="AW67" s="130"/>
      <c r="AX67" s="130"/>
      <c r="AY67" s="130"/>
      <c r="AZ67" s="130"/>
      <c r="BA67" s="130"/>
      <c r="BB67" s="130"/>
      <c r="BC67" s="130"/>
      <c r="BD67" s="130"/>
      <c r="BE67" s="130"/>
      <c r="BF67" s="130"/>
      <c r="BG67" s="130"/>
      <c r="BH67" s="130"/>
      <c r="BI67" s="130"/>
      <c r="BJ67" s="130"/>
      <c r="BK67" s="130"/>
      <c r="BL67" s="130"/>
      <c r="BM67" s="130"/>
      <c r="BN67" s="130"/>
      <c r="BO67" s="130"/>
    </row>
    <row r="68" spans="1:67" ht="14.25" customHeight="1">
      <c r="A68" s="205" t="s">
        <v>102</v>
      </c>
      <c r="B68" s="206"/>
      <c r="C68" s="165"/>
      <c r="D68" s="165"/>
      <c r="E68" s="208"/>
      <c r="F68" s="206">
        <f t="shared" ref="F68:Y68" si="283">F12/B12</f>
        <v>0.77340128444102452</v>
      </c>
      <c r="G68" s="206">
        <f t="shared" si="283"/>
        <v>0.75473271870348935</v>
      </c>
      <c r="H68" s="206">
        <f t="shared" si="283"/>
        <v>1.3580295723579057</v>
      </c>
      <c r="I68" s="206">
        <f t="shared" si="283"/>
        <v>0.92310489939893525</v>
      </c>
      <c r="J68" s="206">
        <f t="shared" si="283"/>
        <v>1.0556967780072002</v>
      </c>
      <c r="K68" s="206">
        <f t="shared" si="283"/>
        <v>1.2303623981298761</v>
      </c>
      <c r="L68" s="206">
        <f t="shared" si="283"/>
        <v>0.80761155524828632</v>
      </c>
      <c r="M68" s="206">
        <f t="shared" si="283"/>
        <v>0.98907118720473808</v>
      </c>
      <c r="N68" s="206">
        <f t="shared" si="283"/>
        <v>1.2652292868526844</v>
      </c>
      <c r="O68" s="206">
        <f t="shared" si="283"/>
        <v>1.1744023489761073</v>
      </c>
      <c r="P68" s="206">
        <f t="shared" si="283"/>
        <v>0.97457105728780458</v>
      </c>
      <c r="Q68" s="206">
        <f t="shared" si="283"/>
        <v>1.1546435134631263</v>
      </c>
      <c r="R68" s="206">
        <f t="shared" si="283"/>
        <v>0.96940052645246944</v>
      </c>
      <c r="S68" s="206">
        <f t="shared" si="283"/>
        <v>1.0262822438710937</v>
      </c>
      <c r="T68" s="206">
        <f t="shared" si="283"/>
        <v>0.9787092992947295</v>
      </c>
      <c r="U68" s="206">
        <f t="shared" si="283"/>
        <v>0.98391701287758182</v>
      </c>
      <c r="V68" s="206">
        <f t="shared" si="283"/>
        <v>1.0288155293328805</v>
      </c>
      <c r="W68" s="206">
        <f t="shared" si="283"/>
        <v>0.98247501509898838</v>
      </c>
      <c r="X68" s="206">
        <f t="shared" si="283"/>
        <v>1.0346282093518024</v>
      </c>
      <c r="Y68" s="212">
        <f t="shared" si="283"/>
        <v>1.0201255458971508</v>
      </c>
      <c r="Z68" s="167"/>
      <c r="AA68" s="206">
        <f t="shared" ref="AA68:AD68" si="284">AA12/V12</f>
        <v>0.86963638343316907</v>
      </c>
      <c r="AB68" s="206">
        <f t="shared" si="284"/>
        <v>0.8439635459028807</v>
      </c>
      <c r="AC68" s="206">
        <f t="shared" si="284"/>
        <v>1.3885824867952143</v>
      </c>
      <c r="AD68" s="213">
        <f t="shared" si="284"/>
        <v>1.003571130994692</v>
      </c>
      <c r="AE68" s="167"/>
      <c r="AF68" s="206">
        <f t="shared" ref="AF68:AI68" si="285">AF12/AA12</f>
        <v>1.0086431881634654</v>
      </c>
      <c r="AG68" s="206">
        <f t="shared" si="285"/>
        <v>1.0086431881634652</v>
      </c>
      <c r="AH68" s="206">
        <f t="shared" si="285"/>
        <v>1.0086431881634652</v>
      </c>
      <c r="AI68" s="213">
        <f t="shared" si="285"/>
        <v>1.0086431881634652</v>
      </c>
      <c r="AJ68" s="167"/>
      <c r="AK68" s="206">
        <f t="shared" ref="AK68:AN68" si="286">AK12/AF12</f>
        <v>1.1148161553385669</v>
      </c>
      <c r="AL68" s="206">
        <f t="shared" si="286"/>
        <v>1.1148161553385669</v>
      </c>
      <c r="AM68" s="206">
        <f t="shared" si="286"/>
        <v>0.84053599013622116</v>
      </c>
      <c r="AN68" s="213">
        <f t="shared" si="286"/>
        <v>1.0128782284626274</v>
      </c>
      <c r="AO68" s="167"/>
      <c r="AP68" s="206">
        <f t="shared" ref="AP68:AS68" si="287">AP12/AK12</f>
        <v>1.0128782284626274</v>
      </c>
      <c r="AQ68" s="206">
        <f t="shared" si="287"/>
        <v>1.0128782284626274</v>
      </c>
      <c r="AR68" s="206">
        <f t="shared" si="287"/>
        <v>1.0128782284626274</v>
      </c>
      <c r="AS68" s="213">
        <f t="shared" si="287"/>
        <v>1.0128782284626276</v>
      </c>
      <c r="AT68" s="91"/>
      <c r="AV68" s="130"/>
      <c r="AW68" s="130"/>
      <c r="AX68" s="130"/>
      <c r="AY68" s="130"/>
      <c r="AZ68" s="130"/>
      <c r="BA68" s="130"/>
      <c r="BB68" s="130"/>
      <c r="BC68" s="130"/>
      <c r="BD68" s="130"/>
      <c r="BE68" s="130"/>
      <c r="BF68" s="130"/>
      <c r="BG68" s="130"/>
      <c r="BH68" s="130"/>
      <c r="BI68" s="130"/>
      <c r="BJ68" s="130"/>
      <c r="BK68" s="130"/>
      <c r="BL68" s="130"/>
      <c r="BM68" s="130"/>
      <c r="BN68" s="130"/>
      <c r="BO68" s="130"/>
    </row>
    <row r="69" spans="1:67" ht="14.25" customHeight="1">
      <c r="A69" s="205" t="s">
        <v>103</v>
      </c>
      <c r="B69" s="206"/>
      <c r="C69" s="165"/>
      <c r="D69" s="165"/>
      <c r="E69" s="208"/>
      <c r="F69" s="206">
        <f t="shared" ref="F69:Y69" si="288">F13/B13</f>
        <v>0.93742249101337283</v>
      </c>
      <c r="G69" s="206">
        <f t="shared" si="288"/>
        <v>0.9800176466976005</v>
      </c>
      <c r="H69" s="206">
        <f t="shared" si="288"/>
        <v>0.74527382954662758</v>
      </c>
      <c r="I69" s="206">
        <f t="shared" si="288"/>
        <v>0.89158233503410544</v>
      </c>
      <c r="J69" s="206">
        <f t="shared" si="288"/>
        <v>1.1097181319446328</v>
      </c>
      <c r="K69" s="206">
        <f t="shared" si="288"/>
        <v>1.0875393411464145</v>
      </c>
      <c r="L69" s="206">
        <f t="shared" si="288"/>
        <v>1.1928976618875486</v>
      </c>
      <c r="M69" s="206">
        <f t="shared" si="288"/>
        <v>1.1244718089251409</v>
      </c>
      <c r="N69" s="206">
        <f t="shared" si="288"/>
        <v>1.0492968331716359</v>
      </c>
      <c r="O69" s="206">
        <f t="shared" si="288"/>
        <v>1.0586736318397902</v>
      </c>
      <c r="P69" s="206">
        <f t="shared" si="288"/>
        <v>1.0468229322628886</v>
      </c>
      <c r="Q69" s="206">
        <f t="shared" si="288"/>
        <v>1.0507129074592907</v>
      </c>
      <c r="R69" s="206">
        <f t="shared" si="288"/>
        <v>0.90738914506591217</v>
      </c>
      <c r="S69" s="206">
        <f t="shared" si="288"/>
        <v>0.94320899719195794</v>
      </c>
      <c r="T69" s="206">
        <f t="shared" si="288"/>
        <v>1.2500300231178008</v>
      </c>
      <c r="U69" s="206">
        <f t="shared" si="288"/>
        <v>1.0011806345806278</v>
      </c>
      <c r="V69" s="206">
        <f t="shared" si="288"/>
        <v>1.0036744783580227</v>
      </c>
      <c r="W69" s="206">
        <f t="shared" si="288"/>
        <v>0.99872958863978933</v>
      </c>
      <c r="X69" s="206">
        <f t="shared" si="288"/>
        <v>1.0196066265434014</v>
      </c>
      <c r="Y69" s="212">
        <f t="shared" si="288"/>
        <v>1.0076433456383496</v>
      </c>
      <c r="Z69" s="167"/>
      <c r="AA69" s="206">
        <f t="shared" ref="AA69:AD69" si="289">AA13/V13</f>
        <v>1.1129000898715364</v>
      </c>
      <c r="AB69" s="206">
        <f t="shared" si="289"/>
        <v>1.1129000898715364</v>
      </c>
      <c r="AC69" s="206">
        <f t="shared" si="289"/>
        <v>0.80938188354293561</v>
      </c>
      <c r="AD69" s="213">
        <f t="shared" si="289"/>
        <v>1.0167180987512807</v>
      </c>
      <c r="AE69" s="167"/>
      <c r="AF69" s="206">
        <f t="shared" ref="AF69:AI69" si="290">AF13/AA13</f>
        <v>1.0167180987512805</v>
      </c>
      <c r="AG69" s="206">
        <f t="shared" si="290"/>
        <v>1.0167180987512809</v>
      </c>
      <c r="AH69" s="206">
        <f t="shared" si="290"/>
        <v>1.0167180987512807</v>
      </c>
      <c r="AI69" s="213">
        <f t="shared" si="290"/>
        <v>1.0167180987512807</v>
      </c>
      <c r="AJ69" s="167"/>
      <c r="AK69" s="206">
        <f t="shared" ref="AK69:AN69" si="291">AK13/AF13</f>
        <v>1.0167180987512809</v>
      </c>
      <c r="AL69" s="206">
        <f t="shared" si="291"/>
        <v>1.0167180987512807</v>
      </c>
      <c r="AM69" s="206">
        <f t="shared" si="291"/>
        <v>1.0167180987512807</v>
      </c>
      <c r="AN69" s="213">
        <f t="shared" si="291"/>
        <v>1.0167180987512807</v>
      </c>
      <c r="AO69" s="167"/>
      <c r="AP69" s="206">
        <f t="shared" ref="AP69:AS69" si="292">AP13/AK13</f>
        <v>0.97050363971713161</v>
      </c>
      <c r="AQ69" s="206">
        <f t="shared" si="292"/>
        <v>0.97050363971713149</v>
      </c>
      <c r="AR69" s="206">
        <f t="shared" si="292"/>
        <v>1.1438078610951909</v>
      </c>
      <c r="AS69" s="213">
        <f t="shared" si="292"/>
        <v>1.0142227265899753</v>
      </c>
      <c r="AT69" s="91"/>
      <c r="AV69" s="130"/>
      <c r="AW69" s="130"/>
      <c r="AX69" s="130"/>
      <c r="AY69" s="130"/>
      <c r="AZ69" s="130"/>
      <c r="BA69" s="130"/>
      <c r="BB69" s="130"/>
      <c r="BC69" s="130"/>
      <c r="BD69" s="130"/>
      <c r="BE69" s="130"/>
      <c r="BF69" s="130"/>
      <c r="BG69" s="130"/>
      <c r="BH69" s="130"/>
      <c r="BI69" s="130"/>
      <c r="BJ69" s="130"/>
      <c r="BK69" s="130"/>
      <c r="BL69" s="130"/>
      <c r="BM69" s="130"/>
      <c r="BN69" s="130"/>
      <c r="BO69" s="130"/>
    </row>
    <row r="70" spans="1:67" ht="14.25" customHeight="1">
      <c r="A70" s="205" t="s">
        <v>104</v>
      </c>
      <c r="B70" s="206"/>
      <c r="C70" s="165"/>
      <c r="D70" s="165"/>
      <c r="E70" s="208"/>
      <c r="F70" s="206">
        <f t="shared" ref="F70:Y70" si="293">F14/B14</f>
        <v>0.7552604898107047</v>
      </c>
      <c r="G70" s="206">
        <f t="shared" si="293"/>
        <v>0.79256643475744037</v>
      </c>
      <c r="H70" s="206">
        <f t="shared" si="293"/>
        <v>1.3463076634458768</v>
      </c>
      <c r="I70" s="206">
        <f t="shared" si="293"/>
        <v>0.90654464115189326</v>
      </c>
      <c r="J70" s="206">
        <f t="shared" si="293"/>
        <v>1.1814163449494155</v>
      </c>
      <c r="K70" s="206">
        <f t="shared" si="293"/>
        <v>1.115960679000231</v>
      </c>
      <c r="L70" s="206">
        <f t="shared" si="293"/>
        <v>1.0827008527418489</v>
      </c>
      <c r="M70" s="206">
        <f t="shared" si="293"/>
        <v>1.1335398231954967</v>
      </c>
      <c r="N70" s="206">
        <f t="shared" si="293"/>
        <v>1.0687151834604796</v>
      </c>
      <c r="O70" s="206">
        <f t="shared" si="293"/>
        <v>1.1213138146661592</v>
      </c>
      <c r="P70" s="206">
        <f t="shared" si="293"/>
        <v>0.90411003391950728</v>
      </c>
      <c r="Q70" s="206">
        <f t="shared" si="293"/>
        <v>1.0219007905661313</v>
      </c>
      <c r="R70" s="206">
        <f t="shared" si="293"/>
        <v>1.049270139015658</v>
      </c>
      <c r="S70" s="206">
        <f t="shared" si="293"/>
        <v>1.0748491433007119</v>
      </c>
      <c r="T70" s="206">
        <f t="shared" si="293"/>
        <v>0.92020783360539815</v>
      </c>
      <c r="U70" s="206">
        <f t="shared" si="293"/>
        <v>1.0152313131262043</v>
      </c>
      <c r="V70" s="206">
        <f t="shared" si="293"/>
        <v>1.0669743632745199</v>
      </c>
      <c r="W70" s="206">
        <f t="shared" si="293"/>
        <v>1.0428872099348274</v>
      </c>
      <c r="X70" s="206">
        <f t="shared" si="293"/>
        <v>0.89922977666776305</v>
      </c>
      <c r="Y70" s="212">
        <f t="shared" si="293"/>
        <v>1.0155354551963498</v>
      </c>
      <c r="Z70" s="167"/>
      <c r="AA70" s="206">
        <f t="shared" ref="AA70:AD70" si="294">AA14/V14</f>
        <v>1.0368631844571599</v>
      </c>
      <c r="AB70" s="206">
        <f t="shared" si="294"/>
        <v>1.0512909092136744</v>
      </c>
      <c r="AC70" s="206">
        <f t="shared" si="294"/>
        <v>1.0410925434615583</v>
      </c>
      <c r="AD70" s="213">
        <f t="shared" si="294"/>
        <v>1.0410925434615583</v>
      </c>
      <c r="AE70" s="167"/>
      <c r="AF70" s="206">
        <f t="shared" ref="AF70:AI70" si="295">AF14/AA14</f>
        <v>1.0410925434615583</v>
      </c>
      <c r="AG70" s="206">
        <f t="shared" si="295"/>
        <v>1.0410925434615583</v>
      </c>
      <c r="AH70" s="206">
        <f t="shared" si="295"/>
        <v>1.0410925434615583</v>
      </c>
      <c r="AI70" s="213">
        <f t="shared" si="295"/>
        <v>1.0410925434615583</v>
      </c>
      <c r="AJ70" s="167"/>
      <c r="AK70" s="206">
        <f t="shared" ref="AK70:AN70" si="296">AK14/AF14</f>
        <v>0.9937701551223963</v>
      </c>
      <c r="AL70" s="206">
        <f t="shared" si="296"/>
        <v>0.99377015512239653</v>
      </c>
      <c r="AM70" s="206">
        <f t="shared" si="296"/>
        <v>1.1567694927350647</v>
      </c>
      <c r="AN70" s="213">
        <f t="shared" si="296"/>
        <v>1.0335574849208251</v>
      </c>
      <c r="AO70" s="167"/>
      <c r="AP70" s="206">
        <f t="shared" ref="AP70:AS70" si="297">AP14/AK14</f>
        <v>1.0827745080122932</v>
      </c>
      <c r="AQ70" s="206">
        <f t="shared" si="297"/>
        <v>1.0827745080122928</v>
      </c>
      <c r="AR70" s="206">
        <f t="shared" si="297"/>
        <v>0.9302017364287426</v>
      </c>
      <c r="AS70" s="213">
        <f t="shared" si="297"/>
        <v>1.0410925434615581</v>
      </c>
      <c r="AT70" s="91"/>
      <c r="AV70" s="130"/>
      <c r="AW70" s="130"/>
      <c r="AX70" s="130"/>
      <c r="AY70" s="130"/>
      <c r="AZ70" s="130"/>
      <c r="BA70" s="130"/>
      <c r="BB70" s="130"/>
      <c r="BC70" s="130"/>
      <c r="BD70" s="130"/>
      <c r="BE70" s="130"/>
      <c r="BF70" s="130"/>
      <c r="BG70" s="130"/>
      <c r="BH70" s="130"/>
      <c r="BI70" s="130"/>
      <c r="BJ70" s="130"/>
      <c r="BK70" s="130"/>
      <c r="BL70" s="130"/>
      <c r="BM70" s="130"/>
      <c r="BN70" s="130"/>
      <c r="BO70" s="130"/>
    </row>
    <row r="71" spans="1:67" ht="14.25" customHeight="1">
      <c r="A71" s="205" t="s">
        <v>105</v>
      </c>
      <c r="B71" s="206"/>
      <c r="C71" s="165"/>
      <c r="D71" s="165"/>
      <c r="E71" s="208"/>
      <c r="F71" s="206">
        <f t="shared" ref="F71:Y71" si="298">F15/B15</f>
        <v>0.95247050863807181</v>
      </c>
      <c r="G71" s="206">
        <f t="shared" si="298"/>
        <v>0.97472582339066505</v>
      </c>
      <c r="H71" s="206">
        <f t="shared" si="298"/>
        <v>0.94597095748901294</v>
      </c>
      <c r="I71" s="206">
        <f t="shared" si="298"/>
        <v>0.95512829683347056</v>
      </c>
      <c r="J71" s="206">
        <f t="shared" si="298"/>
        <v>1.1287840026162959</v>
      </c>
      <c r="K71" s="206">
        <f t="shared" si="298"/>
        <v>1.1141592334187054</v>
      </c>
      <c r="L71" s="206">
        <f t="shared" si="298"/>
        <v>1.005556385069724</v>
      </c>
      <c r="M71" s="206">
        <f t="shared" si="298"/>
        <v>1.0915026657640461</v>
      </c>
      <c r="N71" s="206">
        <f t="shared" si="298"/>
        <v>0.99665998429877189</v>
      </c>
      <c r="O71" s="206">
        <f t="shared" si="298"/>
        <v>1.0492890760465692</v>
      </c>
      <c r="P71" s="206">
        <f t="shared" si="298"/>
        <v>0.97364062942470431</v>
      </c>
      <c r="Q71" s="206">
        <f t="shared" si="298"/>
        <v>1.0018051288363405</v>
      </c>
      <c r="R71" s="206">
        <f t="shared" si="298"/>
        <v>1.0130148962148962</v>
      </c>
      <c r="S71" s="206">
        <f t="shared" si="298"/>
        <v>1.0267819961378477</v>
      </c>
      <c r="T71" s="206">
        <f t="shared" si="298"/>
        <v>1.0424245858754722</v>
      </c>
      <c r="U71" s="206">
        <f t="shared" si="298"/>
        <v>1.0233648263883339</v>
      </c>
      <c r="V71" s="206">
        <f t="shared" si="298"/>
        <v>0.97245172475638186</v>
      </c>
      <c r="W71" s="206">
        <f t="shared" si="298"/>
        <v>0.9646868507766998</v>
      </c>
      <c r="X71" s="206">
        <f t="shared" si="298"/>
        <v>1.1483497595231396</v>
      </c>
      <c r="Y71" s="212">
        <f t="shared" si="298"/>
        <v>1.0153605130108359</v>
      </c>
      <c r="Z71" s="167"/>
      <c r="AA71" s="206">
        <f t="shared" ref="AA71:AD71" si="299">AA15/V15</f>
        <v>0.96425081589749317</v>
      </c>
      <c r="AB71" s="206">
        <f t="shared" si="299"/>
        <v>0.96425081589749306</v>
      </c>
      <c r="AC71" s="206">
        <f t="shared" si="299"/>
        <v>1.1364384615934742</v>
      </c>
      <c r="AD71" s="213">
        <f t="shared" si="299"/>
        <v>1.0136517460522838</v>
      </c>
      <c r="AE71" s="167"/>
      <c r="AF71" s="206">
        <f t="shared" ref="AF71:AI71" si="300">AF15/AA15</f>
        <v>1.049635471644917</v>
      </c>
      <c r="AG71" s="206">
        <f t="shared" si="300"/>
        <v>1.049635471644917</v>
      </c>
      <c r="AH71" s="206">
        <f t="shared" si="300"/>
        <v>1.049635471644917</v>
      </c>
      <c r="AI71" s="213">
        <f t="shared" si="300"/>
        <v>1.049635471644917</v>
      </c>
      <c r="AJ71" s="167"/>
      <c r="AK71" s="206">
        <f t="shared" ref="AK71:AN71" si="301">AK15/AF15</f>
        <v>1.0996181131518177</v>
      </c>
      <c r="AL71" s="206">
        <f t="shared" si="301"/>
        <v>1.0996181131518177</v>
      </c>
      <c r="AM71" s="206">
        <f t="shared" si="301"/>
        <v>0.93300930812881511</v>
      </c>
      <c r="AN71" s="213">
        <f t="shared" si="301"/>
        <v>1.0460275601672095</v>
      </c>
      <c r="AO71" s="167"/>
      <c r="AP71" s="206">
        <f t="shared" ref="AP71:AS71" si="302">AP15/AK15</f>
        <v>1.0460275601672095</v>
      </c>
      <c r="AQ71" s="206">
        <f t="shared" si="302"/>
        <v>1.0460275601672093</v>
      </c>
      <c r="AR71" s="206">
        <f t="shared" si="302"/>
        <v>1.0460275601672093</v>
      </c>
      <c r="AS71" s="213">
        <f t="shared" si="302"/>
        <v>1.0460275601672095</v>
      </c>
      <c r="AT71" s="91"/>
      <c r="AV71" s="130"/>
      <c r="AW71" s="130"/>
      <c r="AX71" s="130"/>
      <c r="AY71" s="130"/>
      <c r="AZ71" s="130"/>
      <c r="BA71" s="130"/>
      <c r="BB71" s="130"/>
      <c r="BC71" s="130"/>
      <c r="BD71" s="130"/>
      <c r="BE71" s="130"/>
      <c r="BF71" s="130"/>
      <c r="BG71" s="130"/>
      <c r="BH71" s="130"/>
      <c r="BI71" s="130"/>
      <c r="BJ71" s="130"/>
      <c r="BK71" s="130"/>
      <c r="BL71" s="130"/>
      <c r="BM71" s="130"/>
      <c r="BN71" s="130"/>
      <c r="BO71" s="130"/>
    </row>
    <row r="72" spans="1:67" ht="14.25" customHeight="1">
      <c r="A72" s="209" t="s">
        <v>106</v>
      </c>
      <c r="B72" s="210"/>
      <c r="C72" s="211"/>
      <c r="D72" s="211"/>
      <c r="E72" s="204"/>
      <c r="F72" s="206">
        <f t="shared" ref="F72:Y72" si="303">F16/B16</f>
        <v>0.98897916035531419</v>
      </c>
      <c r="G72" s="206">
        <f t="shared" si="303"/>
        <v>1.0497261532075557</v>
      </c>
      <c r="H72" s="206">
        <f t="shared" si="303"/>
        <v>0.82184712384451764</v>
      </c>
      <c r="I72" s="206">
        <f t="shared" si="303"/>
        <v>0.94214644954183646</v>
      </c>
      <c r="J72" s="206">
        <f t="shared" si="303"/>
        <v>1.1916805832005943</v>
      </c>
      <c r="K72" s="206">
        <f t="shared" si="303"/>
        <v>1.2063507285188462</v>
      </c>
      <c r="L72" s="206">
        <f t="shared" si="303"/>
        <v>0.91069006952830367</v>
      </c>
      <c r="M72" s="206">
        <f t="shared" si="303"/>
        <v>1.1108104076732781</v>
      </c>
      <c r="N72" s="206">
        <f t="shared" si="303"/>
        <v>0.99428055994357134</v>
      </c>
      <c r="O72" s="206">
        <f t="shared" si="303"/>
        <v>1.0059884882060541</v>
      </c>
      <c r="P72" s="206">
        <f t="shared" si="303"/>
        <v>1.019019837781326</v>
      </c>
      <c r="Q72" s="206">
        <f t="shared" si="303"/>
        <v>1.0026888057473122</v>
      </c>
      <c r="R72" s="206">
        <f t="shared" si="303"/>
        <v>0.88328415273477512</v>
      </c>
      <c r="S72" s="206">
        <f t="shared" si="303"/>
        <v>0.93882486534895138</v>
      </c>
      <c r="T72" s="206">
        <f t="shared" si="303"/>
        <v>1.3580882688350944</v>
      </c>
      <c r="U72" s="206">
        <f t="shared" si="303"/>
        <v>1.0122913733216965</v>
      </c>
      <c r="V72" s="206">
        <f t="shared" si="303"/>
        <v>1.042128062136978</v>
      </c>
      <c r="W72" s="206">
        <f t="shared" si="303"/>
        <v>1.0025157193492173</v>
      </c>
      <c r="X72" s="206">
        <f t="shared" si="303"/>
        <v>0.88331992752021926</v>
      </c>
      <c r="Y72" s="212">
        <f t="shared" si="303"/>
        <v>0.98183639130694689</v>
      </c>
      <c r="Z72" s="167"/>
      <c r="AA72" s="206">
        <f t="shared" ref="AA72:AD72" si="304">AA16/V16</f>
        <v>1.1127192103727845</v>
      </c>
      <c r="AB72" s="206">
        <f t="shared" si="304"/>
        <v>1.1127192103727845</v>
      </c>
      <c r="AC72" s="206">
        <f t="shared" si="304"/>
        <v>0.82764238788058353</v>
      </c>
      <c r="AD72" s="213">
        <f t="shared" si="304"/>
        <v>1.0274153676909983</v>
      </c>
      <c r="AE72" s="167"/>
      <c r="AF72" s="206">
        <f t="shared" ref="AF72:AI72" si="305">AF16/AA16</f>
        <v>1.0255026039050898</v>
      </c>
      <c r="AG72" s="206">
        <f t="shared" si="305"/>
        <v>1.0255026039050898</v>
      </c>
      <c r="AH72" s="206">
        <f t="shared" si="305"/>
        <v>1.0255026039050898</v>
      </c>
      <c r="AI72" s="213">
        <f t="shared" si="305"/>
        <v>1.0255026039050901</v>
      </c>
      <c r="AJ72" s="167"/>
      <c r="AK72" s="206">
        <f t="shared" ref="AK72:AN72" si="306">AK16/AF16</f>
        <v>1.0721163586280489</v>
      </c>
      <c r="AL72" s="206">
        <f t="shared" si="306"/>
        <v>1.0721163586280489</v>
      </c>
      <c r="AM72" s="206">
        <f t="shared" si="306"/>
        <v>0.91155787013785794</v>
      </c>
      <c r="AN72" s="213">
        <f t="shared" si="306"/>
        <v>1.0334140720481721</v>
      </c>
      <c r="AO72" s="167"/>
      <c r="AP72" s="206">
        <f t="shared" ref="AP72:AS72" si="307">AP16/AK16</f>
        <v>0.89862093221580186</v>
      </c>
      <c r="AQ72" s="206">
        <f t="shared" si="307"/>
        <v>0.89862093221580186</v>
      </c>
      <c r="AR72" s="206">
        <f t="shared" si="307"/>
        <v>1.4209443490662368</v>
      </c>
      <c r="AS72" s="213">
        <f t="shared" si="307"/>
        <v>1.0096796676189261</v>
      </c>
      <c r="AT72" s="91"/>
      <c r="AV72" s="130"/>
      <c r="AW72" s="130"/>
      <c r="AX72" s="130"/>
      <c r="AY72" s="130"/>
      <c r="AZ72" s="130"/>
      <c r="BA72" s="130"/>
      <c r="BB72" s="130"/>
      <c r="BC72" s="130"/>
      <c r="BD72" s="130"/>
      <c r="BE72" s="130"/>
      <c r="BF72" s="130"/>
      <c r="BG72" s="130"/>
      <c r="BH72" s="130"/>
      <c r="BI72" s="130"/>
      <c r="BJ72" s="130"/>
      <c r="BK72" s="130"/>
      <c r="BL72" s="130"/>
      <c r="BM72" s="130"/>
      <c r="BN72" s="130"/>
      <c r="BO72" s="130"/>
    </row>
    <row r="73" spans="1:67" ht="14.25" customHeight="1">
      <c r="A73" s="153" t="s">
        <v>4</v>
      </c>
      <c r="B73" s="154"/>
      <c r="C73" s="155"/>
      <c r="D73" s="155"/>
      <c r="E73" s="156"/>
      <c r="F73" s="214">
        <f t="shared" ref="F73:Y73" si="308">F17/B17</f>
        <v>0.87542177596115034</v>
      </c>
      <c r="G73" s="214">
        <f t="shared" si="308"/>
        <v>0.88378961808044387</v>
      </c>
      <c r="H73" s="214">
        <f t="shared" si="308"/>
        <v>0.85140038834336951</v>
      </c>
      <c r="I73" s="214">
        <f t="shared" si="308"/>
        <v>0.86983490489753557</v>
      </c>
      <c r="J73" s="214">
        <f t="shared" si="308"/>
        <v>1.1011311276485614</v>
      </c>
      <c r="K73" s="214">
        <f t="shared" si="308"/>
        <v>1.14805862520308</v>
      </c>
      <c r="L73" s="214">
        <f t="shared" si="308"/>
        <v>1.0953033475831588</v>
      </c>
      <c r="M73" s="214">
        <f t="shared" si="308"/>
        <v>1.1085936072366407</v>
      </c>
      <c r="N73" s="214">
        <f t="shared" si="308"/>
        <v>1.112413241997658</v>
      </c>
      <c r="O73" s="214">
        <f t="shared" si="308"/>
        <v>1.085356544738221</v>
      </c>
      <c r="P73" s="214">
        <f t="shared" si="308"/>
        <v>1.0957929974766534</v>
      </c>
      <c r="Q73" s="214">
        <f t="shared" si="308"/>
        <v>1.1021218861444628</v>
      </c>
      <c r="R73" s="214">
        <f t="shared" si="308"/>
        <v>0.95071294140238694</v>
      </c>
      <c r="S73" s="214">
        <f t="shared" si="308"/>
        <v>0.98740153603653891</v>
      </c>
      <c r="T73" s="214">
        <f t="shared" si="308"/>
        <v>1.0897993607425811</v>
      </c>
      <c r="U73" s="214">
        <f t="shared" si="308"/>
        <v>0.99809029863264787</v>
      </c>
      <c r="V73" s="214">
        <f t="shared" si="308"/>
        <v>1.0327267687576913</v>
      </c>
      <c r="W73" s="214">
        <f t="shared" si="308"/>
        <v>1.0058471591301186</v>
      </c>
      <c r="X73" s="214">
        <f t="shared" si="308"/>
        <v>0.98838253063948467</v>
      </c>
      <c r="Y73" s="215">
        <f t="shared" si="308"/>
        <v>1.0134792646332509</v>
      </c>
      <c r="Z73" s="216"/>
      <c r="AA73" s="217">
        <f t="shared" ref="AA73:AD73" si="309">AA17/V17</f>
        <v>1.0388350540801568</v>
      </c>
      <c r="AB73" s="217">
        <f t="shared" si="309"/>
        <v>1.0245339066239163</v>
      </c>
      <c r="AC73" s="217">
        <f t="shared" si="309"/>
        <v>1.0243717952652256</v>
      </c>
      <c r="AD73" s="218">
        <f t="shared" si="309"/>
        <v>1.0315999685429627</v>
      </c>
      <c r="AE73" s="216"/>
      <c r="AF73" s="217">
        <f t="shared" ref="AF73:AI73" si="310">AF17/AA17</f>
        <v>1.0464409263843955</v>
      </c>
      <c r="AG73" s="217">
        <f t="shared" si="310"/>
        <v>1.0425095492783265</v>
      </c>
      <c r="AH73" s="217">
        <f t="shared" si="310"/>
        <v>1.0321752523067966</v>
      </c>
      <c r="AI73" s="218">
        <f t="shared" si="310"/>
        <v>1.0413317065870284</v>
      </c>
      <c r="AJ73" s="216"/>
      <c r="AK73" s="217">
        <f t="shared" ref="AK73:AN73" si="311">AK17/AF17</f>
        <v>1.0480459090341434</v>
      </c>
      <c r="AL73" s="217">
        <f t="shared" si="311"/>
        <v>1.0449898641026019</v>
      </c>
      <c r="AM73" s="217">
        <f t="shared" si="311"/>
        <v>1.0208655427145805</v>
      </c>
      <c r="AN73" s="218">
        <f t="shared" si="311"/>
        <v>1.0392452977915783</v>
      </c>
      <c r="AO73" s="216"/>
      <c r="AP73" s="217">
        <f t="shared" ref="AP73:AS73" si="312">AP17/AK17</f>
        <v>1.0297638946992973</v>
      </c>
      <c r="AQ73" s="217">
        <f t="shared" si="312"/>
        <v>1.0302872861925982</v>
      </c>
      <c r="AR73" s="217">
        <f t="shared" si="312"/>
        <v>1.0439198462002794</v>
      </c>
      <c r="AS73" s="218">
        <f t="shared" si="312"/>
        <v>1.0340645112489102</v>
      </c>
      <c r="AT73" s="219"/>
      <c r="AU73" s="220"/>
      <c r="AV73" s="130"/>
      <c r="AW73" s="130"/>
      <c r="AX73" s="130"/>
      <c r="AY73" s="130"/>
      <c r="AZ73" s="130"/>
      <c r="BA73" s="130"/>
      <c r="BB73" s="130"/>
      <c r="BC73" s="130"/>
      <c r="BD73" s="130"/>
      <c r="BE73" s="130"/>
      <c r="BF73" s="130"/>
      <c r="BG73" s="130"/>
      <c r="BH73" s="130"/>
      <c r="BI73" s="130"/>
      <c r="BJ73" s="130"/>
      <c r="BK73" s="130"/>
      <c r="BL73" s="130"/>
      <c r="BM73" s="130"/>
      <c r="BN73" s="130"/>
      <c r="BO73" s="130"/>
    </row>
    <row r="74" spans="1:67" ht="14.25" customHeight="1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  <c r="AL74" s="130"/>
      <c r="AM74" s="130"/>
      <c r="AN74" s="130"/>
      <c r="AO74" s="130"/>
      <c r="AP74" s="130"/>
      <c r="AQ74" s="130"/>
      <c r="AR74" s="130"/>
      <c r="AS74" s="130"/>
      <c r="AV74" s="130"/>
      <c r="AW74" s="130"/>
      <c r="AX74" s="130"/>
      <c r="AY74" s="130"/>
      <c r="AZ74" s="130"/>
      <c r="BA74" s="130"/>
      <c r="BB74" s="130"/>
      <c r="BC74" s="130"/>
      <c r="BD74" s="130"/>
      <c r="BE74" s="130"/>
      <c r="BF74" s="130"/>
      <c r="BG74" s="130"/>
      <c r="BH74" s="130"/>
      <c r="BI74" s="130"/>
      <c r="BJ74" s="130"/>
      <c r="BK74" s="130"/>
      <c r="BL74" s="130"/>
      <c r="BM74" s="130"/>
      <c r="BN74" s="130"/>
      <c r="BO74" s="130"/>
    </row>
    <row r="75" spans="1:67" ht="14.25" customHeight="1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  <c r="AL75" s="130"/>
      <c r="AM75" s="130"/>
      <c r="AN75" s="130"/>
      <c r="AO75" s="130"/>
      <c r="AP75" s="130"/>
      <c r="AQ75" s="130"/>
      <c r="AR75" s="130"/>
      <c r="AS75" s="130"/>
      <c r="AV75" s="130"/>
      <c r="AW75" s="130"/>
      <c r="AX75" s="130"/>
      <c r="AY75" s="130"/>
      <c r="AZ75" s="130"/>
      <c r="BA75" s="130"/>
      <c r="BB75" s="130"/>
      <c r="BC75" s="130"/>
      <c r="BD75" s="130"/>
      <c r="BE75" s="130"/>
      <c r="BF75" s="130"/>
      <c r="BG75" s="130"/>
      <c r="BH75" s="130"/>
      <c r="BI75" s="130"/>
      <c r="BJ75" s="130"/>
      <c r="BK75" s="130"/>
      <c r="BL75" s="130"/>
      <c r="BM75" s="130"/>
      <c r="BN75" s="130"/>
      <c r="BO75" s="130"/>
    </row>
    <row r="76" spans="1:67" ht="14.25" customHeight="1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67"/>
      <c r="V76" s="130"/>
      <c r="W76" s="130"/>
      <c r="X76" s="130"/>
      <c r="Y76" s="167"/>
      <c r="Z76" s="167"/>
      <c r="AA76" s="130"/>
      <c r="AB76" s="130"/>
      <c r="AC76" s="130"/>
      <c r="AD76" s="167"/>
      <c r="AE76" s="167"/>
      <c r="AF76" s="130"/>
      <c r="AG76" s="130"/>
      <c r="AH76" s="130"/>
      <c r="AI76" s="167"/>
      <c r="AJ76" s="167"/>
      <c r="AK76" s="130"/>
      <c r="AL76" s="130"/>
      <c r="AM76" s="130"/>
      <c r="AN76" s="167"/>
      <c r="AO76" s="167"/>
      <c r="AP76" s="130"/>
      <c r="AQ76" s="130"/>
      <c r="AR76" s="130"/>
      <c r="AS76" s="167"/>
      <c r="AT76" s="91"/>
      <c r="AV76" s="130"/>
      <c r="AW76" s="130"/>
      <c r="AX76" s="130"/>
      <c r="AY76" s="130"/>
      <c r="AZ76" s="130"/>
      <c r="BA76" s="130"/>
      <c r="BB76" s="130"/>
      <c r="BC76" s="130"/>
      <c r="BD76" s="130"/>
      <c r="BE76" s="130"/>
      <c r="BF76" s="130"/>
      <c r="BG76" s="130"/>
      <c r="BH76" s="130"/>
      <c r="BI76" s="130"/>
      <c r="BJ76" s="130"/>
      <c r="BK76" s="130"/>
      <c r="BL76" s="130"/>
      <c r="BM76" s="130"/>
      <c r="BN76" s="130"/>
      <c r="BO76" s="130"/>
    </row>
    <row r="77" spans="1:67" ht="14.25" customHeight="1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67"/>
      <c r="Z77" s="167"/>
      <c r="AA77" s="130"/>
      <c r="AB77" s="130"/>
      <c r="AC77" s="130"/>
      <c r="AD77" s="167"/>
      <c r="AE77" s="167"/>
      <c r="AF77" s="130"/>
      <c r="AG77" s="130"/>
      <c r="AH77" s="130"/>
      <c r="AI77" s="167"/>
      <c r="AJ77" s="167"/>
      <c r="AK77" s="130"/>
      <c r="AL77" s="130"/>
      <c r="AM77" s="130"/>
      <c r="AN77" s="167"/>
      <c r="AO77" s="167"/>
      <c r="AP77" s="130"/>
      <c r="AQ77" s="130"/>
      <c r="AR77" s="130"/>
      <c r="AS77" s="167"/>
      <c r="AT77" s="91"/>
      <c r="AV77" s="130"/>
      <c r="AW77" s="130"/>
      <c r="AX77" s="130"/>
      <c r="AY77" s="130"/>
      <c r="AZ77" s="130"/>
      <c r="BA77" s="130"/>
      <c r="BB77" s="130"/>
      <c r="BC77" s="130"/>
      <c r="BD77" s="130"/>
      <c r="BE77" s="130"/>
      <c r="BF77" s="130"/>
      <c r="BG77" s="130"/>
      <c r="BH77" s="130"/>
      <c r="BI77" s="130"/>
      <c r="BJ77" s="130"/>
      <c r="BK77" s="130"/>
      <c r="BL77" s="130"/>
      <c r="BM77" s="130"/>
      <c r="BN77" s="130"/>
      <c r="BO77" s="130"/>
    </row>
    <row r="78" spans="1:67" ht="14.25" customHeight="1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67"/>
      <c r="Z78" s="167"/>
      <c r="AA78" s="130"/>
      <c r="AB78" s="130"/>
      <c r="AC78" s="130"/>
      <c r="AD78" s="167"/>
      <c r="AE78" s="167"/>
      <c r="AF78" s="130"/>
      <c r="AG78" s="130"/>
      <c r="AH78" s="130"/>
      <c r="AI78" s="167"/>
      <c r="AJ78" s="167"/>
      <c r="AK78" s="130"/>
      <c r="AL78" s="130"/>
      <c r="AM78" s="130"/>
      <c r="AN78" s="167"/>
      <c r="AO78" s="167"/>
      <c r="AP78" s="130"/>
      <c r="AQ78" s="130"/>
      <c r="AR78" s="130"/>
      <c r="AS78" s="167"/>
      <c r="AT78" s="91"/>
      <c r="AV78" s="130"/>
      <c r="AW78" s="130"/>
      <c r="AX78" s="130"/>
      <c r="AY78" s="130"/>
      <c r="AZ78" s="130"/>
      <c r="BA78" s="130"/>
      <c r="BB78" s="130"/>
      <c r="BC78" s="130"/>
      <c r="BD78" s="130"/>
      <c r="BE78" s="130"/>
      <c r="BF78" s="130"/>
      <c r="BG78" s="130"/>
      <c r="BH78" s="130"/>
      <c r="BI78" s="130"/>
      <c r="BJ78" s="130"/>
      <c r="BK78" s="130"/>
      <c r="BL78" s="130"/>
      <c r="BM78" s="130"/>
      <c r="BN78" s="130"/>
      <c r="BO78" s="130"/>
    </row>
    <row r="79" spans="1:67" ht="14.25" customHeight="1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67"/>
      <c r="Z79" s="167"/>
      <c r="AA79" s="130"/>
      <c r="AB79" s="130"/>
      <c r="AC79" s="130"/>
      <c r="AD79" s="167"/>
      <c r="AE79" s="167"/>
      <c r="AF79" s="130"/>
      <c r="AG79" s="130"/>
      <c r="AH79" s="130"/>
      <c r="AI79" s="167"/>
      <c r="AJ79" s="167"/>
      <c r="AK79" s="130"/>
      <c r="AL79" s="130"/>
      <c r="AM79" s="130"/>
      <c r="AN79" s="167"/>
      <c r="AO79" s="167"/>
      <c r="AP79" s="130"/>
      <c r="AQ79" s="130"/>
      <c r="AR79" s="130"/>
      <c r="AS79" s="167"/>
      <c r="AT79" s="91"/>
      <c r="AV79" s="130"/>
      <c r="AW79" s="130"/>
      <c r="AX79" s="130"/>
      <c r="AY79" s="130"/>
      <c r="AZ79" s="130"/>
      <c r="BA79" s="130"/>
      <c r="BB79" s="130"/>
      <c r="BC79" s="130"/>
      <c r="BD79" s="130"/>
      <c r="BE79" s="130"/>
      <c r="BF79" s="130"/>
      <c r="BG79" s="130"/>
      <c r="BH79" s="130"/>
      <c r="BI79" s="130"/>
      <c r="BJ79" s="130"/>
      <c r="BK79" s="130"/>
      <c r="BL79" s="130"/>
      <c r="BM79" s="130"/>
      <c r="BN79" s="130"/>
      <c r="BO79" s="130"/>
    </row>
    <row r="80" spans="1:67" ht="14.25" customHeight="1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67"/>
      <c r="Z80" s="167"/>
      <c r="AA80" s="130"/>
      <c r="AB80" s="130"/>
      <c r="AC80" s="130"/>
      <c r="AD80" s="167"/>
      <c r="AE80" s="167"/>
      <c r="AF80" s="130"/>
      <c r="AG80" s="130"/>
      <c r="AH80" s="130"/>
      <c r="AI80" s="167"/>
      <c r="AJ80" s="167"/>
      <c r="AK80" s="130"/>
      <c r="AL80" s="130"/>
      <c r="AM80" s="130"/>
      <c r="AN80" s="167"/>
      <c r="AO80" s="167"/>
      <c r="AP80" s="130"/>
      <c r="AQ80" s="130"/>
      <c r="AR80" s="130"/>
      <c r="AS80" s="167"/>
      <c r="AT80" s="91"/>
      <c r="AV80" s="130"/>
      <c r="AW80" s="130"/>
      <c r="AX80" s="130"/>
      <c r="AY80" s="130"/>
      <c r="AZ80" s="130"/>
      <c r="BA80" s="130"/>
      <c r="BB80" s="130"/>
      <c r="BC80" s="130"/>
      <c r="BD80" s="130"/>
      <c r="BE80" s="130"/>
      <c r="BF80" s="130"/>
      <c r="BG80" s="130"/>
      <c r="BH80" s="130"/>
      <c r="BI80" s="130"/>
      <c r="BJ80" s="130"/>
      <c r="BK80" s="130"/>
      <c r="BL80" s="130"/>
      <c r="BM80" s="130"/>
      <c r="BN80" s="130"/>
      <c r="BO80" s="130"/>
    </row>
    <row r="81" spans="1:67" ht="14.25" customHeight="1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67"/>
      <c r="Z81" s="167"/>
      <c r="AA81" s="130"/>
      <c r="AB81" s="130"/>
      <c r="AC81" s="130"/>
      <c r="AD81" s="167"/>
      <c r="AE81" s="167"/>
      <c r="AF81" s="130"/>
      <c r="AG81" s="130"/>
      <c r="AH81" s="130"/>
      <c r="AI81" s="167"/>
      <c r="AJ81" s="167"/>
      <c r="AK81" s="130"/>
      <c r="AL81" s="130"/>
      <c r="AM81" s="130"/>
      <c r="AN81" s="167"/>
      <c r="AO81" s="167"/>
      <c r="AP81" s="130"/>
      <c r="AQ81" s="130"/>
      <c r="AR81" s="130"/>
      <c r="AS81" s="167"/>
      <c r="AT81" s="91"/>
      <c r="AV81" s="130"/>
      <c r="AW81" s="130"/>
      <c r="AX81" s="130"/>
      <c r="AY81" s="130"/>
      <c r="AZ81" s="130"/>
      <c r="BA81" s="130"/>
      <c r="BB81" s="130"/>
      <c r="BC81" s="130"/>
      <c r="BD81" s="130"/>
      <c r="BE81" s="130"/>
      <c r="BF81" s="130"/>
      <c r="BG81" s="130"/>
      <c r="BH81" s="130"/>
      <c r="BI81" s="130"/>
      <c r="BJ81" s="130"/>
      <c r="BK81" s="130"/>
      <c r="BL81" s="130"/>
      <c r="BM81" s="130"/>
      <c r="BN81" s="130"/>
      <c r="BO81" s="130"/>
    </row>
    <row r="82" spans="1:67" ht="14.25" customHeight="1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67"/>
      <c r="Z82" s="167"/>
      <c r="AA82" s="130"/>
      <c r="AB82" s="130"/>
      <c r="AC82" s="130"/>
      <c r="AD82" s="167"/>
      <c r="AE82" s="167"/>
      <c r="AF82" s="130"/>
      <c r="AG82" s="130"/>
      <c r="AH82" s="130"/>
      <c r="AI82" s="167"/>
      <c r="AJ82" s="167"/>
      <c r="AK82" s="130"/>
      <c r="AL82" s="130"/>
      <c r="AM82" s="130"/>
      <c r="AN82" s="167"/>
      <c r="AO82" s="167"/>
      <c r="AP82" s="130"/>
      <c r="AQ82" s="130"/>
      <c r="AR82" s="130"/>
      <c r="AS82" s="167"/>
      <c r="AT82" s="167"/>
      <c r="AU82" s="130"/>
      <c r="AV82" s="130"/>
      <c r="AW82" s="130"/>
      <c r="AX82" s="130"/>
      <c r="AY82" s="130"/>
      <c r="AZ82" s="130"/>
      <c r="BA82" s="130"/>
      <c r="BB82" s="130"/>
      <c r="BC82" s="130"/>
      <c r="BD82" s="130"/>
      <c r="BE82" s="130"/>
      <c r="BF82" s="130"/>
      <c r="BG82" s="130"/>
      <c r="BH82" s="130"/>
      <c r="BI82" s="130"/>
      <c r="BJ82" s="130"/>
      <c r="BK82" s="130"/>
      <c r="BL82" s="130"/>
      <c r="BM82" s="130"/>
      <c r="BN82" s="130"/>
      <c r="BO82" s="130"/>
    </row>
    <row r="83" spans="1:67" ht="14.25" customHeight="1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67"/>
      <c r="Z83" s="167"/>
      <c r="AA83" s="130"/>
      <c r="AB83" s="130"/>
      <c r="AC83" s="130"/>
      <c r="AD83" s="167"/>
      <c r="AE83" s="167"/>
      <c r="AF83" s="130"/>
      <c r="AG83" s="130"/>
      <c r="AH83" s="130"/>
      <c r="AI83" s="167"/>
      <c r="AJ83" s="167"/>
      <c r="AK83" s="130"/>
      <c r="AL83" s="130"/>
      <c r="AM83" s="130"/>
      <c r="AN83" s="167"/>
      <c r="AO83" s="167"/>
      <c r="AP83" s="130"/>
      <c r="AQ83" s="130"/>
      <c r="AR83" s="130"/>
      <c r="AS83" s="167"/>
      <c r="AT83" s="167"/>
      <c r="AU83" s="130"/>
      <c r="AV83" s="130"/>
      <c r="AW83" s="130"/>
      <c r="AX83" s="130"/>
      <c r="AY83" s="130"/>
      <c r="AZ83" s="130"/>
      <c r="BA83" s="130"/>
      <c r="BB83" s="130"/>
      <c r="BC83" s="130"/>
      <c r="BD83" s="130"/>
      <c r="BE83" s="130"/>
      <c r="BF83" s="130"/>
      <c r="BG83" s="130"/>
      <c r="BH83" s="130"/>
      <c r="BI83" s="130"/>
      <c r="BJ83" s="130"/>
      <c r="BK83" s="130"/>
      <c r="BL83" s="130"/>
      <c r="BM83" s="130"/>
      <c r="BN83" s="130"/>
      <c r="BO83" s="130"/>
    </row>
    <row r="84" spans="1:67" ht="14.25" customHeight="1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67"/>
      <c r="Z84" s="167"/>
      <c r="AA84" s="130"/>
      <c r="AB84" s="130"/>
      <c r="AC84" s="130"/>
      <c r="AD84" s="167"/>
      <c r="AE84" s="167"/>
      <c r="AF84" s="130"/>
      <c r="AG84" s="130"/>
      <c r="AH84" s="130"/>
      <c r="AI84" s="167"/>
      <c r="AJ84" s="167"/>
      <c r="AK84" s="130"/>
      <c r="AL84" s="130"/>
      <c r="AM84" s="130"/>
      <c r="AN84" s="167"/>
      <c r="AO84" s="167"/>
      <c r="AP84" s="130"/>
      <c r="AQ84" s="130"/>
      <c r="AR84" s="130"/>
      <c r="AS84" s="167"/>
      <c r="AT84" s="167"/>
      <c r="AU84" s="130"/>
      <c r="AV84" s="130"/>
      <c r="AW84" s="130"/>
      <c r="AX84" s="130"/>
      <c r="AY84" s="130"/>
      <c r="AZ84" s="130"/>
      <c r="BA84" s="130"/>
      <c r="BB84" s="130"/>
      <c r="BC84" s="130"/>
      <c r="BD84" s="130"/>
      <c r="BE84" s="130"/>
      <c r="BF84" s="130"/>
      <c r="BG84" s="130"/>
      <c r="BH84" s="130"/>
      <c r="BI84" s="130"/>
      <c r="BJ84" s="130"/>
      <c r="BK84" s="130"/>
      <c r="BL84" s="130"/>
      <c r="BM84" s="130"/>
      <c r="BN84" s="130"/>
      <c r="BO84" s="130"/>
    </row>
    <row r="85" spans="1:67" ht="14.25" customHeight="1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67"/>
      <c r="Z85" s="167"/>
      <c r="AA85" s="130"/>
      <c r="AB85" s="130"/>
      <c r="AC85" s="130"/>
      <c r="AD85" s="167"/>
      <c r="AE85" s="167"/>
      <c r="AF85" s="130"/>
      <c r="AG85" s="130"/>
      <c r="AH85" s="130"/>
      <c r="AI85" s="167"/>
      <c r="AJ85" s="167"/>
      <c r="AK85" s="130"/>
      <c r="AL85" s="130"/>
      <c r="AM85" s="130"/>
      <c r="AN85" s="167"/>
      <c r="AO85" s="167"/>
      <c r="AP85" s="130"/>
      <c r="AQ85" s="130"/>
      <c r="AR85" s="130"/>
      <c r="AS85" s="167"/>
      <c r="AT85" s="167"/>
      <c r="AU85" s="130"/>
      <c r="AV85" s="130"/>
      <c r="AW85" s="130"/>
      <c r="AX85" s="130"/>
      <c r="AY85" s="130"/>
      <c r="AZ85" s="130"/>
      <c r="BA85" s="130"/>
      <c r="BB85" s="130"/>
      <c r="BC85" s="130"/>
      <c r="BD85" s="130"/>
      <c r="BE85" s="130"/>
      <c r="BF85" s="130"/>
      <c r="BG85" s="130"/>
      <c r="BH85" s="130"/>
      <c r="BI85" s="130"/>
      <c r="BJ85" s="130"/>
      <c r="BK85" s="130"/>
      <c r="BL85" s="130"/>
      <c r="BM85" s="130"/>
      <c r="BN85" s="130"/>
      <c r="BO85" s="130"/>
    </row>
    <row r="86" spans="1:67" ht="14.25" customHeight="1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67"/>
      <c r="Z86" s="167"/>
      <c r="AA86" s="130"/>
      <c r="AB86" s="130"/>
      <c r="AC86" s="130"/>
      <c r="AD86" s="167"/>
      <c r="AE86" s="167"/>
      <c r="AF86" s="130"/>
      <c r="AG86" s="130"/>
      <c r="AH86" s="130"/>
      <c r="AI86" s="167"/>
      <c r="AJ86" s="167"/>
      <c r="AK86" s="130"/>
      <c r="AL86" s="130"/>
      <c r="AM86" s="130"/>
      <c r="AN86" s="167"/>
      <c r="AO86" s="167"/>
      <c r="AP86" s="130"/>
      <c r="AQ86" s="130"/>
      <c r="AR86" s="130"/>
      <c r="AS86" s="167"/>
      <c r="AT86" s="167"/>
      <c r="AU86" s="130"/>
      <c r="AV86" s="130"/>
      <c r="AW86" s="130"/>
      <c r="AX86" s="130"/>
      <c r="AY86" s="130"/>
      <c r="AZ86" s="130"/>
      <c r="BA86" s="130"/>
      <c r="BB86" s="130"/>
      <c r="BC86" s="130"/>
      <c r="BD86" s="130"/>
      <c r="BE86" s="130"/>
      <c r="BF86" s="130"/>
      <c r="BG86" s="130"/>
      <c r="BH86" s="130"/>
      <c r="BI86" s="130"/>
      <c r="BJ86" s="130"/>
      <c r="BK86" s="130"/>
      <c r="BL86" s="130"/>
      <c r="BM86" s="130"/>
      <c r="BN86" s="130"/>
      <c r="BO86" s="130"/>
    </row>
    <row r="87" spans="1:67" ht="14.25" customHeight="1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67"/>
      <c r="Z87" s="167"/>
      <c r="AA87" s="130"/>
      <c r="AB87" s="130"/>
      <c r="AC87" s="130"/>
      <c r="AD87" s="167"/>
      <c r="AE87" s="167"/>
      <c r="AF87" s="130"/>
      <c r="AG87" s="130"/>
      <c r="AH87" s="130"/>
      <c r="AI87" s="167"/>
      <c r="AJ87" s="167"/>
      <c r="AK87" s="130"/>
      <c r="AL87" s="130"/>
      <c r="AM87" s="130"/>
      <c r="AN87" s="167"/>
      <c r="AO87" s="167"/>
      <c r="AP87" s="130"/>
      <c r="AQ87" s="130"/>
      <c r="AR87" s="130"/>
      <c r="AS87" s="167"/>
      <c r="AT87" s="167"/>
      <c r="AU87" s="130"/>
      <c r="AV87" s="130"/>
      <c r="AW87" s="130"/>
      <c r="AX87" s="130"/>
      <c r="AY87" s="130"/>
      <c r="AZ87" s="130"/>
      <c r="BA87" s="130"/>
      <c r="BB87" s="130"/>
      <c r="BC87" s="130"/>
      <c r="BD87" s="130"/>
      <c r="BE87" s="130"/>
      <c r="BF87" s="130"/>
      <c r="BG87" s="130"/>
      <c r="BH87" s="130"/>
      <c r="BI87" s="130"/>
      <c r="BJ87" s="130"/>
      <c r="BK87" s="130"/>
      <c r="BL87" s="130"/>
      <c r="BM87" s="130"/>
      <c r="BN87" s="130"/>
      <c r="BO87" s="130"/>
    </row>
    <row r="88" spans="1:67" ht="14.25" customHeight="1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221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30"/>
      <c r="AL88" s="130"/>
      <c r="AM88" s="130"/>
      <c r="AN88" s="130"/>
      <c r="AO88" s="130"/>
      <c r="AP88" s="130"/>
      <c r="AQ88" s="130"/>
      <c r="AR88" s="130"/>
      <c r="AS88" s="130"/>
      <c r="AT88" s="130"/>
      <c r="AU88" s="130"/>
      <c r="AV88" s="130"/>
      <c r="AW88" s="130"/>
      <c r="AX88" s="130"/>
      <c r="AY88" s="130"/>
      <c r="AZ88" s="130"/>
      <c r="BA88" s="130"/>
      <c r="BB88" s="130"/>
      <c r="BC88" s="130"/>
      <c r="BD88" s="130"/>
      <c r="BE88" s="130"/>
      <c r="BF88" s="130"/>
      <c r="BG88" s="130"/>
      <c r="BH88" s="130"/>
      <c r="BI88" s="130"/>
      <c r="BJ88" s="130"/>
      <c r="BK88" s="130"/>
      <c r="BL88" s="130"/>
      <c r="BM88" s="130"/>
      <c r="BN88" s="130"/>
      <c r="BO88" s="130"/>
    </row>
    <row r="89" spans="1:67" ht="14.25" customHeight="1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  <c r="AF89" s="130"/>
      <c r="AG89" s="130"/>
      <c r="AH89" s="130"/>
      <c r="AI89" s="130"/>
      <c r="AJ89" s="130"/>
      <c r="AK89" s="130"/>
      <c r="AL89" s="130"/>
      <c r="AM89" s="130"/>
      <c r="AN89" s="130"/>
      <c r="AO89" s="130"/>
      <c r="AP89" s="130"/>
      <c r="AQ89" s="130"/>
      <c r="AR89" s="130"/>
      <c r="AS89" s="130"/>
      <c r="AT89" s="130"/>
      <c r="AU89" s="130"/>
      <c r="AV89" s="130"/>
      <c r="AW89" s="130"/>
      <c r="AX89" s="130"/>
      <c r="AY89" s="130"/>
      <c r="AZ89" s="130"/>
      <c r="BA89" s="130"/>
      <c r="BB89" s="130"/>
      <c r="BC89" s="130"/>
      <c r="BD89" s="130"/>
      <c r="BE89" s="130"/>
      <c r="BF89" s="130"/>
      <c r="BG89" s="130"/>
      <c r="BH89" s="130"/>
      <c r="BI89" s="130"/>
      <c r="BJ89" s="130"/>
      <c r="BK89" s="130"/>
      <c r="BL89" s="130"/>
      <c r="BM89" s="130"/>
      <c r="BN89" s="130"/>
      <c r="BO89" s="130"/>
    </row>
    <row r="90" spans="1:67" ht="14.25" customHeight="1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30"/>
      <c r="AL90" s="130"/>
      <c r="AM90" s="130"/>
      <c r="AN90" s="130"/>
      <c r="AO90" s="130"/>
      <c r="AP90" s="130"/>
      <c r="AQ90" s="130"/>
      <c r="AR90" s="130"/>
      <c r="AS90" s="130"/>
      <c r="AT90" s="130"/>
      <c r="AU90" s="130"/>
      <c r="AV90" s="130"/>
      <c r="AW90" s="130"/>
      <c r="AX90" s="130"/>
      <c r="AY90" s="130"/>
      <c r="AZ90" s="130"/>
      <c r="BA90" s="130"/>
      <c r="BB90" s="130"/>
      <c r="BC90" s="130"/>
      <c r="BD90" s="130"/>
      <c r="BE90" s="130"/>
      <c r="BF90" s="130"/>
      <c r="BG90" s="130"/>
      <c r="BH90" s="130"/>
      <c r="BI90" s="130"/>
      <c r="BJ90" s="130"/>
      <c r="BK90" s="130"/>
      <c r="BL90" s="130"/>
      <c r="BM90" s="130"/>
      <c r="BN90" s="130"/>
      <c r="BO90" s="130"/>
    </row>
    <row r="91" spans="1:67" ht="14.25" customHeight="1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  <c r="AL91" s="130"/>
      <c r="AM91" s="130"/>
      <c r="AN91" s="130"/>
      <c r="AO91" s="130"/>
      <c r="AP91" s="130"/>
      <c r="AQ91" s="130"/>
      <c r="AR91" s="130"/>
      <c r="AS91" s="130"/>
      <c r="AT91" s="130"/>
      <c r="AU91" s="130"/>
      <c r="AV91" s="130"/>
      <c r="AW91" s="130"/>
      <c r="AX91" s="130"/>
      <c r="AY91" s="130"/>
      <c r="AZ91" s="130"/>
      <c r="BA91" s="130"/>
      <c r="BB91" s="130"/>
      <c r="BC91" s="130"/>
      <c r="BD91" s="130"/>
      <c r="BE91" s="130"/>
      <c r="BF91" s="130"/>
      <c r="BG91" s="130"/>
      <c r="BH91" s="130"/>
      <c r="BI91" s="130"/>
      <c r="BJ91" s="130"/>
      <c r="BK91" s="130"/>
      <c r="BL91" s="130"/>
      <c r="BM91" s="130"/>
      <c r="BN91" s="130"/>
      <c r="BO91" s="130"/>
    </row>
    <row r="92" spans="1:67" ht="14.25" customHeight="1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  <c r="AL92" s="130"/>
      <c r="AM92" s="130"/>
      <c r="AN92" s="130"/>
      <c r="AO92" s="130"/>
      <c r="AP92" s="130"/>
      <c r="AQ92" s="130"/>
      <c r="AR92" s="130"/>
      <c r="AS92" s="130"/>
      <c r="AT92" s="130"/>
      <c r="AU92" s="130"/>
      <c r="AV92" s="130"/>
      <c r="AW92" s="130"/>
      <c r="AX92" s="130"/>
      <c r="AY92" s="130"/>
      <c r="AZ92" s="130"/>
      <c r="BA92" s="130"/>
      <c r="BB92" s="130"/>
      <c r="BC92" s="130"/>
      <c r="BD92" s="130"/>
      <c r="BE92" s="130"/>
      <c r="BF92" s="130"/>
      <c r="BG92" s="130"/>
      <c r="BH92" s="130"/>
      <c r="BI92" s="130"/>
      <c r="BJ92" s="130"/>
      <c r="BK92" s="130"/>
      <c r="BL92" s="130"/>
      <c r="BM92" s="130"/>
      <c r="BN92" s="130"/>
      <c r="BO92" s="130"/>
    </row>
    <row r="93" spans="1:67" ht="14.25" customHeight="1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  <c r="AJ93" s="130"/>
      <c r="AK93" s="130"/>
      <c r="AL93" s="130"/>
      <c r="AM93" s="130"/>
      <c r="AN93" s="130"/>
      <c r="AO93" s="130"/>
      <c r="AP93" s="130"/>
      <c r="AQ93" s="130"/>
      <c r="AR93" s="130"/>
      <c r="AS93" s="130"/>
      <c r="AT93" s="130"/>
      <c r="AU93" s="130"/>
      <c r="AV93" s="130"/>
      <c r="AW93" s="130"/>
      <c r="AX93" s="130"/>
      <c r="AY93" s="130"/>
      <c r="AZ93" s="130"/>
      <c r="BA93" s="130"/>
      <c r="BB93" s="130"/>
      <c r="BC93" s="130"/>
      <c r="BD93" s="130"/>
      <c r="BE93" s="130"/>
      <c r="BF93" s="130"/>
      <c r="BG93" s="130"/>
      <c r="BH93" s="130"/>
      <c r="BI93" s="130"/>
      <c r="BJ93" s="130"/>
      <c r="BK93" s="130"/>
      <c r="BL93" s="130"/>
      <c r="BM93" s="130"/>
      <c r="BN93" s="130"/>
      <c r="BO93" s="130"/>
    </row>
    <row r="94" spans="1:67" ht="14.25" customHeight="1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  <c r="AL94" s="130"/>
      <c r="AM94" s="130"/>
      <c r="AN94" s="130"/>
      <c r="AO94" s="130"/>
      <c r="AP94" s="130"/>
      <c r="AQ94" s="130"/>
      <c r="AR94" s="130"/>
      <c r="AS94" s="130"/>
      <c r="AT94" s="130"/>
      <c r="AU94" s="130"/>
      <c r="AV94" s="130"/>
      <c r="AW94" s="130"/>
      <c r="AX94" s="130"/>
      <c r="AY94" s="130"/>
      <c r="AZ94" s="130"/>
      <c r="BA94" s="130"/>
      <c r="BB94" s="130"/>
      <c r="BC94" s="130"/>
      <c r="BD94" s="130"/>
      <c r="BE94" s="130"/>
      <c r="BF94" s="130"/>
      <c r="BG94" s="130"/>
      <c r="BH94" s="130"/>
      <c r="BI94" s="130"/>
      <c r="BJ94" s="130"/>
      <c r="BK94" s="130"/>
      <c r="BL94" s="130"/>
      <c r="BM94" s="130"/>
      <c r="BN94" s="130"/>
      <c r="BO94" s="130"/>
    </row>
    <row r="95" spans="1:67" ht="14.25" customHeight="1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  <c r="AL95" s="130"/>
      <c r="AM95" s="130"/>
      <c r="AN95" s="130"/>
      <c r="AO95" s="130"/>
      <c r="AP95" s="130"/>
      <c r="AQ95" s="130"/>
      <c r="AR95" s="130"/>
      <c r="AS95" s="130"/>
      <c r="AT95" s="130"/>
      <c r="AU95" s="130"/>
      <c r="AV95" s="130"/>
      <c r="AW95" s="130"/>
      <c r="AX95" s="130"/>
      <c r="AY95" s="130"/>
      <c r="AZ95" s="130"/>
      <c r="BA95" s="130"/>
      <c r="BB95" s="130"/>
      <c r="BC95" s="130"/>
      <c r="BD95" s="130"/>
      <c r="BE95" s="130"/>
      <c r="BF95" s="130"/>
      <c r="BG95" s="130"/>
      <c r="BH95" s="130"/>
      <c r="BI95" s="130"/>
      <c r="BJ95" s="130"/>
      <c r="BK95" s="130"/>
      <c r="BL95" s="130"/>
      <c r="BM95" s="130"/>
      <c r="BN95" s="130"/>
      <c r="BO95" s="130"/>
    </row>
    <row r="96" spans="1:67" ht="14.25" customHeight="1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30"/>
      <c r="AL96" s="130"/>
      <c r="AM96" s="130"/>
      <c r="AN96" s="130"/>
      <c r="AO96" s="130"/>
      <c r="AP96" s="130"/>
      <c r="AQ96" s="130"/>
      <c r="AR96" s="130"/>
      <c r="AS96" s="130"/>
      <c r="AT96" s="130"/>
      <c r="AU96" s="130"/>
      <c r="AV96" s="130"/>
      <c r="AW96" s="130"/>
      <c r="AX96" s="130"/>
      <c r="AY96" s="130"/>
      <c r="AZ96" s="130"/>
      <c r="BA96" s="130"/>
      <c r="BB96" s="130"/>
      <c r="BC96" s="130"/>
      <c r="BD96" s="130"/>
      <c r="BE96" s="130"/>
      <c r="BF96" s="130"/>
      <c r="BG96" s="130"/>
      <c r="BH96" s="130"/>
      <c r="BI96" s="130"/>
      <c r="BJ96" s="130"/>
      <c r="BK96" s="130"/>
      <c r="BL96" s="130"/>
      <c r="BM96" s="130"/>
      <c r="BN96" s="130"/>
      <c r="BO96" s="130"/>
    </row>
    <row r="97" spans="1:67" ht="14.25" customHeight="1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  <c r="AL97" s="130"/>
      <c r="AM97" s="130"/>
      <c r="AN97" s="130"/>
      <c r="AO97" s="130"/>
      <c r="AP97" s="130"/>
      <c r="AQ97" s="130"/>
      <c r="AR97" s="130"/>
      <c r="AS97" s="130"/>
      <c r="AT97" s="130"/>
      <c r="AU97" s="130"/>
      <c r="AV97" s="130"/>
      <c r="AW97" s="130"/>
      <c r="AX97" s="130"/>
      <c r="AY97" s="130"/>
      <c r="AZ97" s="130"/>
      <c r="BA97" s="130"/>
      <c r="BB97" s="130"/>
      <c r="BC97" s="130"/>
      <c r="BD97" s="130"/>
      <c r="BE97" s="130"/>
      <c r="BF97" s="130"/>
      <c r="BG97" s="130"/>
      <c r="BH97" s="130"/>
      <c r="BI97" s="130"/>
      <c r="BJ97" s="130"/>
      <c r="BK97" s="130"/>
      <c r="BL97" s="130"/>
      <c r="BM97" s="130"/>
      <c r="BN97" s="130"/>
      <c r="BO97" s="130"/>
    </row>
    <row r="98" spans="1:67" ht="14.25" customHeight="1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  <c r="AL98" s="130"/>
      <c r="AM98" s="130"/>
      <c r="AN98" s="130"/>
      <c r="AO98" s="130"/>
      <c r="AP98" s="130"/>
      <c r="AQ98" s="130"/>
      <c r="AR98" s="130"/>
      <c r="AS98" s="130"/>
      <c r="AT98" s="130"/>
      <c r="AU98" s="130"/>
      <c r="AV98" s="130"/>
      <c r="AW98" s="130"/>
      <c r="AX98" s="130"/>
      <c r="AY98" s="130"/>
      <c r="AZ98" s="130"/>
      <c r="BA98" s="130"/>
      <c r="BB98" s="130"/>
      <c r="BC98" s="130"/>
      <c r="BD98" s="130"/>
      <c r="BE98" s="130"/>
      <c r="BF98" s="130"/>
      <c r="BG98" s="130"/>
      <c r="BH98" s="130"/>
      <c r="BI98" s="130"/>
      <c r="BJ98" s="130"/>
      <c r="BK98" s="130"/>
      <c r="BL98" s="130"/>
      <c r="BM98" s="130"/>
      <c r="BN98" s="130"/>
      <c r="BO98" s="130"/>
    </row>
    <row r="99" spans="1:67" ht="14.25" customHeight="1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30"/>
      <c r="AE99" s="130"/>
      <c r="AF99" s="130"/>
      <c r="AG99" s="130"/>
      <c r="AH99" s="130"/>
      <c r="AI99" s="130"/>
      <c r="AJ99" s="130"/>
      <c r="AK99" s="130"/>
      <c r="AL99" s="130"/>
      <c r="AM99" s="130"/>
      <c r="AN99" s="130"/>
      <c r="AO99" s="130"/>
      <c r="AP99" s="130"/>
      <c r="AQ99" s="130"/>
      <c r="AR99" s="130"/>
      <c r="AS99" s="130"/>
      <c r="AT99" s="130"/>
      <c r="AU99" s="130"/>
      <c r="AV99" s="130"/>
      <c r="AW99" s="130"/>
      <c r="AX99" s="130"/>
      <c r="AY99" s="130"/>
      <c r="AZ99" s="130"/>
      <c r="BA99" s="130"/>
      <c r="BB99" s="130"/>
      <c r="BC99" s="130"/>
      <c r="BD99" s="130"/>
      <c r="BE99" s="130"/>
      <c r="BF99" s="130"/>
      <c r="BG99" s="130"/>
      <c r="BH99" s="130"/>
      <c r="BI99" s="130"/>
      <c r="BJ99" s="130"/>
      <c r="BK99" s="130"/>
      <c r="BL99" s="130"/>
      <c r="BM99" s="130"/>
      <c r="BN99" s="130"/>
      <c r="BO99" s="130"/>
    </row>
    <row r="100" spans="1:67" ht="14.25" customHeight="1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  <c r="AL100" s="130"/>
      <c r="AM100" s="130"/>
      <c r="AN100" s="130"/>
      <c r="AO100" s="130"/>
      <c r="AP100" s="130"/>
      <c r="AQ100" s="130"/>
      <c r="AR100" s="130"/>
      <c r="AS100" s="130"/>
      <c r="AT100" s="130"/>
      <c r="AU100" s="130"/>
      <c r="AV100" s="130"/>
      <c r="AW100" s="130"/>
      <c r="AX100" s="130"/>
      <c r="AY100" s="130"/>
      <c r="AZ100" s="130"/>
      <c r="BA100" s="130"/>
      <c r="BB100" s="130"/>
      <c r="BC100" s="130"/>
      <c r="BD100" s="130"/>
      <c r="BE100" s="130"/>
      <c r="BF100" s="130"/>
      <c r="BG100" s="130"/>
      <c r="BH100" s="130"/>
      <c r="BI100" s="130"/>
      <c r="BJ100" s="130"/>
      <c r="BK100" s="130"/>
      <c r="BL100" s="130"/>
      <c r="BM100" s="130"/>
      <c r="BN100" s="130"/>
      <c r="BO100" s="130"/>
    </row>
  </sheetData>
  <mergeCells count="181">
    <mergeCell ref="AM22:AM23"/>
    <mergeCell ref="AN22:AN23"/>
    <mergeCell ref="D41:D42"/>
    <mergeCell ref="A40:A42"/>
    <mergeCell ref="D22:D23"/>
    <mergeCell ref="E22:E23"/>
    <mergeCell ref="AK21:AN21"/>
    <mergeCell ref="AK22:AL22"/>
    <mergeCell ref="AE3:AE4"/>
    <mergeCell ref="AF3:AG3"/>
    <mergeCell ref="AF59:AG59"/>
    <mergeCell ref="AH59:AH60"/>
    <mergeCell ref="AI59:AI60"/>
    <mergeCell ref="AM59:AM60"/>
    <mergeCell ref="AN59:AN60"/>
    <mergeCell ref="AF40:AI40"/>
    <mergeCell ref="AF41:AG41"/>
    <mergeCell ref="AH41:AH42"/>
    <mergeCell ref="AI41:AI42"/>
    <mergeCell ref="AK40:AN40"/>
    <mergeCell ref="AK41:AL41"/>
    <mergeCell ref="AM41:AM42"/>
    <mergeCell ref="AN41:AN42"/>
    <mergeCell ref="AF21:AI21"/>
    <mergeCell ref="AF22:AG22"/>
    <mergeCell ref="AH22:AH23"/>
    <mergeCell ref="A21:A23"/>
    <mergeCell ref="F22:G22"/>
    <mergeCell ref="N40:Q40"/>
    <mergeCell ref="N41:O41"/>
    <mergeCell ref="J40:M40"/>
    <mergeCell ref="J41:K41"/>
    <mergeCell ref="R41:S41"/>
    <mergeCell ref="T41:T42"/>
    <mergeCell ref="N22:O22"/>
    <mergeCell ref="P22:P23"/>
    <mergeCell ref="Q22:Q23"/>
    <mergeCell ref="R22:S22"/>
    <mergeCell ref="T22:T23"/>
    <mergeCell ref="I41:I42"/>
    <mergeCell ref="H41:H42"/>
    <mergeCell ref="E41:E42"/>
    <mergeCell ref="F41:G41"/>
    <mergeCell ref="B40:E40"/>
    <mergeCell ref="F40:I40"/>
    <mergeCell ref="P41:P42"/>
    <mergeCell ref="Q41:Q42"/>
    <mergeCell ref="L41:L42"/>
    <mergeCell ref="M41:M42"/>
    <mergeCell ref="B41:C41"/>
    <mergeCell ref="I22:I23"/>
    <mergeCell ref="H22:H23"/>
    <mergeCell ref="F21:I21"/>
    <mergeCell ref="J21:M21"/>
    <mergeCell ref="N21:Q21"/>
    <mergeCell ref="J22:K22"/>
    <mergeCell ref="L22:L23"/>
    <mergeCell ref="M22:M23"/>
    <mergeCell ref="B22:C22"/>
    <mergeCell ref="B21:E21"/>
    <mergeCell ref="AP59:AQ59"/>
    <mergeCell ref="AR59:AR60"/>
    <mergeCell ref="AS59:AS60"/>
    <mergeCell ref="R59:S59"/>
    <mergeCell ref="T59:T60"/>
    <mergeCell ref="U59:U60"/>
    <mergeCell ref="AF58:AI58"/>
    <mergeCell ref="AK58:AN58"/>
    <mergeCell ref="AP58:AS58"/>
    <mergeCell ref="U41:U42"/>
    <mergeCell ref="V41:W41"/>
    <mergeCell ref="Y22:Y23"/>
    <mergeCell ref="AH3:AH4"/>
    <mergeCell ref="AI3:AI4"/>
    <mergeCell ref="AC59:AC60"/>
    <mergeCell ref="AD59:AD60"/>
    <mergeCell ref="AA58:AD58"/>
    <mergeCell ref="AK59:AL59"/>
    <mergeCell ref="AA3:AB3"/>
    <mergeCell ref="AC3:AC4"/>
    <mergeCell ref="AA21:AD21"/>
    <mergeCell ref="AC22:AC23"/>
    <mergeCell ref="AD22:AD23"/>
    <mergeCell ref="AA40:AD40"/>
    <mergeCell ref="AC41:AC42"/>
    <mergeCell ref="AD41:AD42"/>
    <mergeCell ref="R40:U40"/>
    <mergeCell ref="V40:Y40"/>
    <mergeCell ref="V21:Y21"/>
    <mergeCell ref="R21:U21"/>
    <mergeCell ref="AI22:AI23"/>
    <mergeCell ref="A58:A60"/>
    <mergeCell ref="B58:E58"/>
    <mergeCell ref="F58:I58"/>
    <mergeCell ref="J58:M58"/>
    <mergeCell ref="N58:Q58"/>
    <mergeCell ref="AP41:AQ41"/>
    <mergeCell ref="AR41:AR42"/>
    <mergeCell ref="AS41:AS42"/>
    <mergeCell ref="AR3:AR4"/>
    <mergeCell ref="AS3:AS4"/>
    <mergeCell ref="AP21:AS21"/>
    <mergeCell ref="AP22:AQ22"/>
    <mergeCell ref="AR22:AR23"/>
    <mergeCell ref="AS22:AS23"/>
    <mergeCell ref="AP40:AS40"/>
    <mergeCell ref="Y41:Y42"/>
    <mergeCell ref="X41:X42"/>
    <mergeCell ref="V22:W22"/>
    <mergeCell ref="X22:X23"/>
    <mergeCell ref="Y59:Y60"/>
    <mergeCell ref="AA59:AB59"/>
    <mergeCell ref="U22:U23"/>
    <mergeCell ref="AA22:AB22"/>
    <mergeCell ref="AA41:AB41"/>
    <mergeCell ref="R58:U58"/>
    <mergeCell ref="V58:Y58"/>
    <mergeCell ref="B59:C59"/>
    <mergeCell ref="D59:D60"/>
    <mergeCell ref="E59:E60"/>
    <mergeCell ref="F59:G59"/>
    <mergeCell ref="H59:H60"/>
    <mergeCell ref="I59:I60"/>
    <mergeCell ref="J59:K59"/>
    <mergeCell ref="L59:L60"/>
    <mergeCell ref="M59:M60"/>
    <mergeCell ref="N59:O59"/>
    <mergeCell ref="P59:P60"/>
    <mergeCell ref="Q59:Q60"/>
    <mergeCell ref="V59:W59"/>
    <mergeCell ref="X59:X60"/>
    <mergeCell ref="E3:E4"/>
    <mergeCell ref="F3:G3"/>
    <mergeCell ref="H3:H4"/>
    <mergeCell ref="I3:I4"/>
    <mergeCell ref="A2:A4"/>
    <mergeCell ref="B3:C3"/>
    <mergeCell ref="D3:D4"/>
    <mergeCell ref="B2:E2"/>
    <mergeCell ref="F2:I2"/>
    <mergeCell ref="BD3:BE3"/>
    <mergeCell ref="BB3:BC3"/>
    <mergeCell ref="AF2:AJ2"/>
    <mergeCell ref="AK2:AO2"/>
    <mergeCell ref="BH2:BK2"/>
    <mergeCell ref="BJ3:BK3"/>
    <mergeCell ref="BL3:BM3"/>
    <mergeCell ref="BN3:BO3"/>
    <mergeCell ref="AV2:BG2"/>
    <mergeCell ref="AX3:AY3"/>
    <mergeCell ref="AV3:AW3"/>
    <mergeCell ref="AK3:AL3"/>
    <mergeCell ref="AM3:AM4"/>
    <mergeCell ref="BH3:BI3"/>
    <mergeCell ref="BF3:BG3"/>
    <mergeCell ref="AJ3:AJ4"/>
    <mergeCell ref="AO3:AO4"/>
    <mergeCell ref="AT3:AT4"/>
    <mergeCell ref="AA2:AE2"/>
    <mergeCell ref="AP2:AT2"/>
    <mergeCell ref="AD3:AD4"/>
    <mergeCell ref="AN3:AN4"/>
    <mergeCell ref="AP3:AQ3"/>
    <mergeCell ref="AZ3:BA3"/>
    <mergeCell ref="N2:Q2"/>
    <mergeCell ref="N3:O3"/>
    <mergeCell ref="V2:Z2"/>
    <mergeCell ref="J2:M2"/>
    <mergeCell ref="J3:K3"/>
    <mergeCell ref="L3:L4"/>
    <mergeCell ref="M3:M4"/>
    <mergeCell ref="R2:U2"/>
    <mergeCell ref="Y3:Y4"/>
    <mergeCell ref="U3:U4"/>
    <mergeCell ref="Z3:Z4"/>
    <mergeCell ref="V3:W3"/>
    <mergeCell ref="X3:X4"/>
    <mergeCell ref="P3:P4"/>
    <mergeCell ref="Q3:Q4"/>
    <mergeCell ref="R3:S3"/>
    <mergeCell ref="T3:T4"/>
  </mergeCells>
  <pageMargins left="0.7" right="0.7" top="0.75" bottom="0.75" header="0" footer="0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defaultColWidth="14.40625" defaultRowHeight="15" customHeight="1"/>
  <cols>
    <col min="1" max="3" width="8.6796875" customWidth="1"/>
    <col min="4" max="4" width="9.1328125" customWidth="1"/>
    <col min="5" max="5" width="13.54296875" customWidth="1"/>
    <col min="6" max="6" width="23.40625" customWidth="1"/>
    <col min="7" max="11" width="8.6796875" customWidth="1"/>
  </cols>
  <sheetData>
    <row r="1" spans="1:7" ht="14.25" customHeight="1">
      <c r="C1" s="222" t="s">
        <v>111</v>
      </c>
      <c r="D1" s="222" t="s">
        <v>112</v>
      </c>
      <c r="E1" s="222" t="s">
        <v>113</v>
      </c>
      <c r="F1" s="222" t="s">
        <v>94</v>
      </c>
    </row>
    <row r="2" spans="1:7" ht="14.25" customHeight="1">
      <c r="A2" s="91"/>
      <c r="B2">
        <v>366</v>
      </c>
      <c r="C2" s="148">
        <v>2028</v>
      </c>
      <c r="D2" s="223">
        <f>'Proyeksi Ops.Case s.d 2028'!AS36</f>
        <v>185978.12442159685</v>
      </c>
      <c r="E2" s="223">
        <f t="shared" ref="E2:E33" si="0">D2*B2</f>
        <v>68067993.538304448</v>
      </c>
      <c r="F2" s="223">
        <f>'Proyeksi Ops.Case s.d 2028'!AT17</f>
        <v>0</v>
      </c>
    </row>
    <row r="3" spans="1:7" ht="14.25" customHeight="1">
      <c r="A3" s="91">
        <v>1.0295048713263482</v>
      </c>
      <c r="B3">
        <v>365</v>
      </c>
      <c r="C3" s="148">
        <v>2029</v>
      </c>
      <c r="D3" s="223">
        <f t="shared" ref="D3:D33" si="1">D2*A3</f>
        <v>191465.38505217162</v>
      </c>
      <c r="E3" s="223">
        <f t="shared" si="0"/>
        <v>69884865.544042647</v>
      </c>
      <c r="F3" s="224">
        <f>'[2]2029'!$N$99</f>
        <v>0</v>
      </c>
      <c r="G3" s="91"/>
    </row>
    <row r="4" spans="1:7" ht="14.25" customHeight="1">
      <c r="A4" s="91">
        <v>1.0180604431855313</v>
      </c>
      <c r="B4">
        <v>365</v>
      </c>
      <c r="C4" s="148">
        <v>2030</v>
      </c>
      <c r="D4" s="223">
        <f t="shared" si="1"/>
        <v>194923.33476090225</v>
      </c>
      <c r="E4" s="223">
        <f t="shared" si="0"/>
        <v>71147017.187729314</v>
      </c>
      <c r="F4" s="224">
        <f>'[2]2030'!$N$99</f>
        <v>0</v>
      </c>
      <c r="G4" s="91"/>
    </row>
    <row r="5" spans="1:7" ht="14.25" customHeight="1">
      <c r="A5" s="91">
        <v>1.0152788572751883</v>
      </c>
      <c r="B5">
        <v>365</v>
      </c>
      <c r="C5" s="148">
        <v>2031</v>
      </c>
      <c r="D5" s="223">
        <f t="shared" si="1"/>
        <v>197901.54057231781</v>
      </c>
      <c r="E5" s="223">
        <f t="shared" si="0"/>
        <v>72234062.308896005</v>
      </c>
      <c r="F5" s="224">
        <f>'[2]2031'!$N$99</f>
        <v>0</v>
      </c>
      <c r="G5" s="91"/>
    </row>
    <row r="6" spans="1:7" ht="14.25" customHeight="1">
      <c r="A6" s="91">
        <v>1.0152788572751876</v>
      </c>
      <c r="B6">
        <v>366</v>
      </c>
      <c r="C6" s="148">
        <v>2032</v>
      </c>
      <c r="D6" s="223">
        <f t="shared" si="1"/>
        <v>200925.24996526202</v>
      </c>
      <c r="E6" s="223">
        <f t="shared" si="0"/>
        <v>73538641.487285897</v>
      </c>
      <c r="F6" s="224">
        <f>'[2]2032'!$N$99</f>
        <v>0</v>
      </c>
      <c r="G6" s="91"/>
    </row>
    <row r="7" spans="1:7" ht="14.25" customHeight="1">
      <c r="A7" s="91">
        <v>1.0125048713263489</v>
      </c>
      <c r="B7">
        <v>365</v>
      </c>
      <c r="C7" s="148">
        <v>2033</v>
      </c>
      <c r="D7" s="223">
        <f t="shared" si="1"/>
        <v>203437.7943622921</v>
      </c>
      <c r="E7" s="223">
        <f t="shared" si="0"/>
        <v>74254794.942236617</v>
      </c>
      <c r="F7" s="224">
        <f>'[2]2033'!$N$99</f>
        <v>0</v>
      </c>
      <c r="G7" s="91"/>
    </row>
    <row r="8" spans="1:7" ht="14.25" customHeight="1">
      <c r="A8" s="91">
        <v>1.0180604431855313</v>
      </c>
      <c r="B8">
        <v>365</v>
      </c>
      <c r="C8" s="148">
        <v>2034</v>
      </c>
      <c r="D8" s="223">
        <f t="shared" si="1"/>
        <v>207111.97108916208</v>
      </c>
      <c r="E8" s="223">
        <f t="shared" si="0"/>
        <v>75595869.447544158</v>
      </c>
      <c r="F8" s="224">
        <f>'[2]2034'!$N$99</f>
        <v>0</v>
      </c>
      <c r="G8" s="91"/>
    </row>
    <row r="9" spans="1:7" ht="14.25" customHeight="1">
      <c r="A9" s="91">
        <v>1.0152788572751883</v>
      </c>
      <c r="B9">
        <v>365</v>
      </c>
      <c r="C9" s="148">
        <v>2035</v>
      </c>
      <c r="D9" s="223">
        <f t="shared" si="1"/>
        <v>210276.40533541632</v>
      </c>
      <c r="E9" s="223">
        <f t="shared" si="0"/>
        <v>76750887.94742696</v>
      </c>
      <c r="F9" s="224">
        <f>'[2]2035'!$N$99</f>
        <v>0</v>
      </c>
      <c r="G9" s="91"/>
    </row>
    <row r="10" spans="1:7" ht="14.25" customHeight="1">
      <c r="A10" s="91">
        <v>1.0152788572751876</v>
      </c>
      <c r="B10">
        <v>366</v>
      </c>
      <c r="C10" s="148">
        <v>2036</v>
      </c>
      <c r="D10" s="223">
        <f t="shared" si="1"/>
        <v>213489.18852087564</v>
      </c>
      <c r="E10" s="223">
        <f t="shared" si="0"/>
        <v>78137042.998640493</v>
      </c>
      <c r="F10" s="224">
        <f>'[2]2036'!$N$99</f>
        <v>0</v>
      </c>
      <c r="G10" s="91"/>
    </row>
    <row r="11" spans="1:7" ht="14.25" customHeight="1">
      <c r="A11" s="91">
        <v>1.0125048713263489</v>
      </c>
      <c r="B11">
        <v>365</v>
      </c>
      <c r="C11" s="148">
        <v>2037</v>
      </c>
      <c r="D11" s="223">
        <f t="shared" si="1"/>
        <v>216158.84335289584</v>
      </c>
      <c r="E11" s="223">
        <f t="shared" si="0"/>
        <v>78897977.823806986</v>
      </c>
      <c r="F11" s="224">
        <f>'[2]2037'!$N$99</f>
        <v>0</v>
      </c>
      <c r="G11" s="91"/>
    </row>
    <row r="12" spans="1:7" ht="14.25" customHeight="1">
      <c r="A12" s="91">
        <v>1.0180604431855309</v>
      </c>
      <c r="B12">
        <v>365</v>
      </c>
      <c r="C12" s="148">
        <v>2038</v>
      </c>
      <c r="D12" s="223">
        <f t="shared" si="1"/>
        <v>220062.76786232088</v>
      </c>
      <c r="E12" s="223">
        <f t="shared" si="0"/>
        <v>80322910.269747123</v>
      </c>
      <c r="F12" s="224">
        <f>'[2]2038'!$N$99</f>
        <v>0</v>
      </c>
      <c r="G12" s="91"/>
    </row>
    <row r="13" spans="1:7" ht="14.25" customHeight="1">
      <c r="A13" s="91">
        <v>1.0152788572751879</v>
      </c>
      <c r="B13">
        <v>365</v>
      </c>
      <c r="C13" s="148">
        <v>2039</v>
      </c>
      <c r="D13" s="223">
        <f t="shared" si="1"/>
        <v>223425.07548407206</v>
      </c>
      <c r="E13" s="223">
        <f t="shared" si="0"/>
        <v>81550152.551686302</v>
      </c>
      <c r="F13" s="224">
        <f>'[2]2039'!$N$99</f>
        <v>0</v>
      </c>
      <c r="G13" s="91"/>
    </row>
    <row r="14" spans="1:7" ht="14.25" customHeight="1">
      <c r="A14" s="91">
        <v>1.0152788572751883</v>
      </c>
      <c r="B14">
        <v>366</v>
      </c>
      <c r="C14" s="148">
        <v>2040</v>
      </c>
      <c r="D14" s="223">
        <f t="shared" si="1"/>
        <v>226838.75532409138</v>
      </c>
      <c r="E14" s="223">
        <f t="shared" si="0"/>
        <v>83022984.448617443</v>
      </c>
      <c r="F14" s="224">
        <f>'[2]2040'!$N$99</f>
        <v>0</v>
      </c>
      <c r="G14" s="91"/>
    </row>
    <row r="15" spans="1:7" ht="14.25" customHeight="1">
      <c r="A15" s="91">
        <v>1.0152788572751883</v>
      </c>
      <c r="B15">
        <v>365</v>
      </c>
      <c r="C15" s="148">
        <v>2041</v>
      </c>
      <c r="D15" s="223">
        <f t="shared" si="1"/>
        <v>230304.59229116954</v>
      </c>
      <c r="E15" s="223">
        <f t="shared" si="0"/>
        <v>84061176.186276883</v>
      </c>
      <c r="F15" s="224">
        <f>'[2]2041'!$N$99</f>
        <v>0</v>
      </c>
      <c r="G15" s="91"/>
    </row>
    <row r="16" spans="1:7" ht="14.25" customHeight="1">
      <c r="A16" s="91">
        <v>1.0152788572751883</v>
      </c>
      <c r="B16">
        <v>365</v>
      </c>
      <c r="C16" s="148">
        <v>2042</v>
      </c>
      <c r="D16" s="223">
        <f t="shared" si="1"/>
        <v>233823.38328660675</v>
      </c>
      <c r="E16" s="223">
        <f t="shared" si="0"/>
        <v>85345534.899611458</v>
      </c>
      <c r="F16" s="224">
        <f>'[2]2042'!$N$99</f>
        <v>0</v>
      </c>
      <c r="G16" s="91"/>
    </row>
    <row r="17" spans="1:7" ht="14.25" customHeight="1">
      <c r="A17" s="91">
        <v>1.0152788572751883</v>
      </c>
      <c r="B17">
        <v>365</v>
      </c>
      <c r="C17" s="148">
        <v>2043</v>
      </c>
      <c r="D17" s="223">
        <f t="shared" si="1"/>
        <v>237395.93738744446</v>
      </c>
      <c r="E17" s="223">
        <f t="shared" si="0"/>
        <v>86649517.14641723</v>
      </c>
      <c r="F17" s="224">
        <f>'[2]2043'!$N$99</f>
        <v>0</v>
      </c>
      <c r="G17" s="91"/>
    </row>
    <row r="18" spans="1:7" ht="14.25" customHeight="1">
      <c r="A18" s="91">
        <v>1.0152788572751883</v>
      </c>
      <c r="B18">
        <v>366</v>
      </c>
      <c r="C18" s="148">
        <v>2044</v>
      </c>
      <c r="D18" s="223">
        <f t="shared" si="1"/>
        <v>241023.07603249676</v>
      </c>
      <c r="E18" s="223">
        <f t="shared" si="0"/>
        <v>88214445.827893808</v>
      </c>
      <c r="F18" s="224">
        <f>'[2]2044'!$N$99</f>
        <v>0</v>
      </c>
      <c r="G18" s="91"/>
    </row>
    <row r="19" spans="1:7" ht="14.25" customHeight="1">
      <c r="A19" s="91">
        <v>1.0152788572751883</v>
      </c>
      <c r="B19">
        <v>365</v>
      </c>
      <c r="C19" s="148">
        <v>2045</v>
      </c>
      <c r="D19" s="223">
        <f t="shared" si="1"/>
        <v>244705.63321122414</v>
      </c>
      <c r="E19" s="223">
        <f t="shared" si="0"/>
        <v>89317556.122096807</v>
      </c>
      <c r="F19" s="224">
        <f>'[2]2045'!$N$99</f>
        <v>0</v>
      </c>
      <c r="G19" s="91"/>
    </row>
    <row r="20" spans="1:7" ht="14.25" customHeight="1">
      <c r="A20" s="91">
        <v>1.0152788572751883</v>
      </c>
      <c r="B20">
        <v>365</v>
      </c>
      <c r="C20" s="148">
        <v>2046</v>
      </c>
      <c r="D20" s="223">
        <f t="shared" si="1"/>
        <v>248444.45565549302</v>
      </c>
      <c r="E20" s="223">
        <f t="shared" si="0"/>
        <v>90682226.314254954</v>
      </c>
      <c r="F20" s="224">
        <f>'[2]2046'!$N$99</f>
        <v>0</v>
      </c>
      <c r="G20" s="91"/>
    </row>
    <row r="21" spans="1:7" ht="14.25" customHeight="1">
      <c r="A21" s="91">
        <v>1.0152788572751883</v>
      </c>
      <c r="B21">
        <v>365</v>
      </c>
      <c r="C21" s="148">
        <v>2047</v>
      </c>
      <c r="D21" s="223">
        <f t="shared" si="1"/>
        <v>252240.40303426515</v>
      </c>
      <c r="E21" s="223">
        <f t="shared" si="0"/>
        <v>92067747.107506782</v>
      </c>
      <c r="F21" s="224">
        <f>'[2]2047'!$N$99</f>
        <v>0</v>
      </c>
      <c r="G21" s="91"/>
    </row>
    <row r="22" spans="1:7" ht="14.25" customHeight="1">
      <c r="A22" s="91">
        <v>1.0152788572751883</v>
      </c>
      <c r="B22">
        <v>366</v>
      </c>
      <c r="C22" s="148">
        <v>2048</v>
      </c>
      <c r="D22" s="223">
        <f t="shared" si="1"/>
        <v>256094.34815126166</v>
      </c>
      <c r="E22" s="223">
        <f t="shared" si="0"/>
        <v>93730531.423361763</v>
      </c>
      <c r="F22" s="224">
        <f>'[2]2048'!$N$99</f>
        <v>0</v>
      </c>
      <c r="G22" s="91"/>
    </row>
    <row r="23" spans="1:7" ht="14.25" customHeight="1">
      <c r="A23" s="91">
        <v>1.0152788572751883</v>
      </c>
      <c r="B23">
        <v>365</v>
      </c>
      <c r="C23" s="148">
        <v>2049</v>
      </c>
      <c r="D23" s="223">
        <f t="shared" si="1"/>
        <v>260007.17714564718</v>
      </c>
      <c r="E23" s="223">
        <f t="shared" si="0"/>
        <v>94902619.658161223</v>
      </c>
      <c r="F23" s="224">
        <f>'[2]2049'!$N$99</f>
        <v>0</v>
      </c>
      <c r="G23" s="91"/>
    </row>
    <row r="24" spans="1:7" ht="14.25" customHeight="1">
      <c r="A24" s="91">
        <v>1.0152788572751883</v>
      </c>
      <c r="B24">
        <v>365</v>
      </c>
      <c r="C24" s="148">
        <v>2050</v>
      </c>
      <c r="D24" s="223">
        <f t="shared" si="1"/>
        <v>263979.78969578014</v>
      </c>
      <c r="E24" s="223">
        <f t="shared" si="0"/>
        <v>96352623.238959745</v>
      </c>
      <c r="F24" s="224">
        <f>'[2]2050'!$N$99</f>
        <v>0</v>
      </c>
      <c r="G24" s="91"/>
    </row>
    <row r="25" spans="1:7" ht="14.25" customHeight="1">
      <c r="A25" s="91">
        <v>1.0152788572751883</v>
      </c>
      <c r="B25">
        <v>365</v>
      </c>
      <c r="C25" s="148">
        <v>2051</v>
      </c>
      <c r="D25" s="223">
        <f t="shared" si="1"/>
        <v>268013.09922607621</v>
      </c>
      <c r="E25" s="223">
        <f t="shared" si="0"/>
        <v>97824781.217517823</v>
      </c>
      <c r="F25" s="224">
        <f>'[2]2051'!$N$99</f>
        <v>0</v>
      </c>
      <c r="G25" s="91"/>
    </row>
    <row r="26" spans="1:7" ht="14.25" customHeight="1">
      <c r="A26" s="91">
        <v>1.0152788572751883</v>
      </c>
      <c r="B26">
        <v>366</v>
      </c>
      <c r="C26" s="148">
        <v>2052</v>
      </c>
      <c r="D26" s="223">
        <f t="shared" si="1"/>
        <v>272108.03311703232</v>
      </c>
      <c r="E26" s="223">
        <f t="shared" si="0"/>
        <v>99591540.120833829</v>
      </c>
      <c r="F26" s="224">
        <f>'[2]2052'!$N$99</f>
        <v>0</v>
      </c>
      <c r="G26" s="91"/>
    </row>
    <row r="27" spans="1:7" ht="14.25" customHeight="1">
      <c r="A27" s="91">
        <v>1.0152788572751883</v>
      </c>
      <c r="B27">
        <v>365</v>
      </c>
      <c r="C27" s="148">
        <v>2053</v>
      </c>
      <c r="D27" s="223">
        <f t="shared" si="1"/>
        <v>276265.53291845968</v>
      </c>
      <c r="E27" s="223">
        <f t="shared" si="0"/>
        <v>100836919.51523778</v>
      </c>
      <c r="F27" s="224">
        <f>'[2]2053'!$N$99</f>
        <v>0</v>
      </c>
      <c r="G27" s="91"/>
    </row>
    <row r="28" spans="1:7" ht="14.25" customHeight="1">
      <c r="A28" s="91">
        <v>1.0152788572751883</v>
      </c>
      <c r="B28">
        <v>365</v>
      </c>
      <c r="C28" s="148">
        <v>2054</v>
      </c>
      <c r="D28" s="223">
        <f t="shared" si="1"/>
        <v>280486.55456597469</v>
      </c>
      <c r="E28" s="223">
        <f t="shared" si="0"/>
        <v>102377592.41658077</v>
      </c>
      <c r="F28" s="224">
        <f>'[2]2054'!$N$99</f>
        <v>0</v>
      </c>
      <c r="G28" s="91"/>
    </row>
    <row r="29" spans="1:7" ht="14.25" customHeight="1">
      <c r="A29" s="91">
        <v>1.0152788572751883</v>
      </c>
      <c r="B29">
        <v>365</v>
      </c>
      <c r="C29" s="148">
        <v>2055</v>
      </c>
      <c r="D29" s="223">
        <f t="shared" si="1"/>
        <v>284772.0686007975</v>
      </c>
      <c r="E29" s="223">
        <f t="shared" si="0"/>
        <v>103941805.03929108</v>
      </c>
      <c r="F29" s="224">
        <f>'[2]2055'!$N$99</f>
        <v>0</v>
      </c>
      <c r="G29" s="91"/>
    </row>
    <row r="30" spans="1:7" ht="14.25" customHeight="1">
      <c r="A30" s="91">
        <v>1.0152788572751883</v>
      </c>
      <c r="B30">
        <v>366</v>
      </c>
      <c r="C30" s="148">
        <v>2056</v>
      </c>
      <c r="D30" s="223">
        <f t="shared" si="1"/>
        <v>289123.06039290922</v>
      </c>
      <c r="E30" s="223">
        <f t="shared" si="0"/>
        <v>105819040.10380477</v>
      </c>
      <c r="F30" s="224">
        <f>'[2]2056'!$N$99</f>
        <v>0</v>
      </c>
      <c r="G30" s="91"/>
    </row>
    <row r="31" spans="1:7" ht="14.25" customHeight="1">
      <c r="A31" s="91">
        <v>1.0152788572751883</v>
      </c>
      <c r="B31">
        <v>365</v>
      </c>
      <c r="C31" s="148">
        <v>2057</v>
      </c>
      <c r="D31" s="223">
        <f t="shared" si="1"/>
        <v>293540.53036761814</v>
      </c>
      <c r="E31" s="223">
        <f t="shared" si="0"/>
        <v>107142293.58418062</v>
      </c>
      <c r="F31" s="224">
        <f>'[2]2057'!$N$99</f>
        <v>0</v>
      </c>
      <c r="G31" s="91"/>
    </row>
    <row r="32" spans="1:7" ht="14.25" customHeight="1">
      <c r="A32" s="91">
        <v>1.0152788572751883</v>
      </c>
      <c r="B32">
        <v>365</v>
      </c>
      <c r="C32" s="148">
        <v>2058</v>
      </c>
      <c r="D32" s="223">
        <f t="shared" si="1"/>
        <v>298025.49423558806</v>
      </c>
      <c r="E32" s="223">
        <f t="shared" si="0"/>
        <v>108779305.39598964</v>
      </c>
      <c r="F32" s="224">
        <f>'[2]2058'!$N$99</f>
        <v>0</v>
      </c>
      <c r="G32" s="91"/>
    </row>
    <row r="33" spans="1:7" ht="14.25" customHeight="1">
      <c r="A33" s="91">
        <v>1.0152788572751883</v>
      </c>
      <c r="B33">
        <v>365</v>
      </c>
      <c r="C33" s="148">
        <v>2059</v>
      </c>
      <c r="D33" s="223">
        <f t="shared" si="1"/>
        <v>302578.98322638107</v>
      </c>
      <c r="E33" s="223">
        <f t="shared" si="0"/>
        <v>110441328.87762909</v>
      </c>
      <c r="F33" s="224">
        <f>'[2]2059'!$N$99</f>
        <v>0</v>
      </c>
      <c r="G33" s="91"/>
    </row>
    <row r="34" spans="1:7" ht="14.25" customHeight="1"/>
    <row r="35" spans="1:7" ht="14.25" customHeight="1"/>
    <row r="36" spans="1:7" ht="14.25" customHeight="1"/>
    <row r="37" spans="1:7" ht="14.25" customHeight="1"/>
    <row r="38" spans="1:7" ht="14.25" customHeight="1"/>
    <row r="39" spans="1:7" ht="14.25" customHeight="1"/>
    <row r="40" spans="1:7" ht="14.25" customHeight="1"/>
    <row r="41" spans="1:7" ht="14.25" customHeight="1"/>
    <row r="42" spans="1:7" ht="14.25" customHeight="1"/>
    <row r="43" spans="1:7" ht="14.25" customHeight="1"/>
    <row r="44" spans="1:7" ht="14.25" customHeight="1"/>
    <row r="45" spans="1:7" ht="14.25" customHeight="1"/>
    <row r="46" spans="1:7" ht="14.25" customHeight="1"/>
    <row r="47" spans="1:7" ht="14.25" customHeight="1"/>
    <row r="48" spans="1:7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K10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14.40625" defaultRowHeight="15" customHeight="1"/>
  <cols>
    <col min="1" max="1" width="10.86328125" customWidth="1"/>
    <col min="2" max="10" width="9.1328125" customWidth="1"/>
    <col min="11" max="11" width="10.1328125" customWidth="1"/>
    <col min="12" max="37" width="9.1328125" customWidth="1"/>
  </cols>
  <sheetData>
    <row r="1" spans="1:37" ht="14.25" customHeight="1">
      <c r="A1" s="130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</row>
    <row r="2" spans="1:37" ht="14.25" customHeight="1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67"/>
      <c r="T2" s="130"/>
      <c r="U2" s="130"/>
      <c r="V2" s="130"/>
      <c r="W2" s="130"/>
      <c r="X2" s="130"/>
      <c r="Y2" s="167">
        <f>AVERAGE(G5:G16,M5:M16,S5:S16)</f>
        <v>0.85441280509460804</v>
      </c>
      <c r="Z2" s="130"/>
      <c r="AA2" s="130"/>
      <c r="AB2" s="130"/>
      <c r="AC2" s="130"/>
      <c r="AD2" s="130"/>
      <c r="AE2" s="167">
        <f>AVERAGE(M5:M16,S5:S16,Y5:Y16)</f>
        <v>0.87563764305789049</v>
      </c>
      <c r="AF2" s="130"/>
      <c r="AG2" s="130"/>
      <c r="AH2" s="130"/>
      <c r="AI2" s="130"/>
      <c r="AJ2" s="130"/>
      <c r="AK2" s="167">
        <f>AVERAGE(S5:S16,Y5:Y16,AE5:AE16)</f>
        <v>0.9018712351491126</v>
      </c>
    </row>
    <row r="3" spans="1:37" ht="14.25" customHeight="1">
      <c r="A3" s="130"/>
      <c r="B3" s="270">
        <v>2019</v>
      </c>
      <c r="C3" s="242"/>
      <c r="D3" s="242"/>
      <c r="E3" s="242"/>
      <c r="F3" s="242"/>
      <c r="G3" s="243"/>
      <c r="H3" s="270">
        <v>2020</v>
      </c>
      <c r="I3" s="242"/>
      <c r="J3" s="242"/>
      <c r="K3" s="242"/>
      <c r="L3" s="242"/>
      <c r="M3" s="243"/>
      <c r="N3" s="270">
        <v>2021</v>
      </c>
      <c r="O3" s="242"/>
      <c r="P3" s="242"/>
      <c r="Q3" s="242"/>
      <c r="R3" s="242"/>
      <c r="S3" s="243"/>
      <c r="T3" s="270">
        <v>2022</v>
      </c>
      <c r="U3" s="242"/>
      <c r="V3" s="242"/>
      <c r="W3" s="242"/>
      <c r="X3" s="242"/>
      <c r="Y3" s="243"/>
      <c r="Z3" s="270">
        <v>2023</v>
      </c>
      <c r="AA3" s="242"/>
      <c r="AB3" s="242"/>
      <c r="AC3" s="242"/>
      <c r="AD3" s="242"/>
      <c r="AE3" s="243"/>
      <c r="AF3" s="270">
        <v>2024</v>
      </c>
      <c r="AG3" s="242"/>
      <c r="AH3" s="242"/>
      <c r="AI3" s="242"/>
      <c r="AJ3" s="242"/>
      <c r="AK3" s="243"/>
    </row>
    <row r="4" spans="1:37" ht="14.25" customHeight="1">
      <c r="A4" s="225" t="s">
        <v>24</v>
      </c>
      <c r="B4" s="226" t="s">
        <v>114</v>
      </c>
      <c r="C4" s="227" t="s">
        <v>115</v>
      </c>
      <c r="D4" s="227" t="s">
        <v>116</v>
      </c>
      <c r="E4" s="227" t="s">
        <v>117</v>
      </c>
      <c r="F4" s="227" t="s">
        <v>118</v>
      </c>
      <c r="G4" s="228" t="s">
        <v>119</v>
      </c>
      <c r="H4" s="226" t="s">
        <v>114</v>
      </c>
      <c r="I4" s="227" t="s">
        <v>115</v>
      </c>
      <c r="J4" s="227" t="s">
        <v>116</v>
      </c>
      <c r="K4" s="227" t="s">
        <v>117</v>
      </c>
      <c r="L4" s="227" t="s">
        <v>118</v>
      </c>
      <c r="M4" s="228" t="s">
        <v>119</v>
      </c>
      <c r="N4" s="226" t="s">
        <v>114</v>
      </c>
      <c r="O4" s="227" t="s">
        <v>115</v>
      </c>
      <c r="P4" s="227" t="s">
        <v>116</v>
      </c>
      <c r="Q4" s="227" t="s">
        <v>117</v>
      </c>
      <c r="R4" s="227" t="s">
        <v>118</v>
      </c>
      <c r="S4" s="228" t="s">
        <v>119</v>
      </c>
      <c r="T4" s="226" t="s">
        <v>114</v>
      </c>
      <c r="U4" s="227" t="s">
        <v>115</v>
      </c>
      <c r="V4" s="227" t="s">
        <v>116</v>
      </c>
      <c r="W4" s="227" t="s">
        <v>117</v>
      </c>
      <c r="X4" s="227" t="s">
        <v>118</v>
      </c>
      <c r="Y4" s="228" t="s">
        <v>119</v>
      </c>
      <c r="Z4" s="226" t="s">
        <v>114</v>
      </c>
      <c r="AA4" s="227" t="s">
        <v>115</v>
      </c>
      <c r="AB4" s="227" t="s">
        <v>116</v>
      </c>
      <c r="AC4" s="227" t="s">
        <v>117</v>
      </c>
      <c r="AD4" s="227" t="s">
        <v>118</v>
      </c>
      <c r="AE4" s="228" t="s">
        <v>119</v>
      </c>
      <c r="AF4" s="226" t="s">
        <v>114</v>
      </c>
      <c r="AG4" s="227" t="s">
        <v>115</v>
      </c>
      <c r="AH4" s="227" t="s">
        <v>116</v>
      </c>
      <c r="AI4" s="227" t="s">
        <v>117</v>
      </c>
      <c r="AJ4" s="227" t="s">
        <v>118</v>
      </c>
      <c r="AK4" s="228" t="s">
        <v>119</v>
      </c>
    </row>
    <row r="5" spans="1:37" ht="14.25" customHeight="1">
      <c r="A5" s="229" t="s">
        <v>95</v>
      </c>
      <c r="B5" s="205">
        <v>9</v>
      </c>
      <c r="C5" s="146">
        <v>8</v>
      </c>
      <c r="D5" s="230">
        <f>'Lalin per Hari 2019'!D3</f>
        <v>113207</v>
      </c>
      <c r="E5" s="231">
        <f>AVERAGE('Lalin per Hari 2019'!D7:D8,'Lalin per Hari 2019'!D14:D15,'Lalin per Hari 2019'!D21:D22,'Lalin per Hari 2019'!D28:D29)</f>
        <v>136671.875</v>
      </c>
      <c r="F5" s="165">
        <v>0.96732209678184211</v>
      </c>
      <c r="G5" s="208">
        <f t="shared" ref="G5:G10" si="0">D5/E5</f>
        <v>0.82831233565793982</v>
      </c>
      <c r="H5" s="205">
        <v>9</v>
      </c>
      <c r="I5" s="146">
        <v>8</v>
      </c>
      <c r="J5" s="230">
        <f>'Lalin per Hari 2020'!D3</f>
        <v>109595</v>
      </c>
      <c r="K5" s="231">
        <f>AVERAGE('Lalin per Hari 2020'!D6:D7,'Lalin per Hari 2020'!D13:D14,'Lalin per Hari 2020'!D20:D21,'Lalin per Hari 2020'!D27:D28)</f>
        <v>135843.875</v>
      </c>
      <c r="L5" s="165">
        <f>K5/E16</f>
        <v>0.91950692631083186</v>
      </c>
      <c r="M5" s="208">
        <f>J5/K5</f>
        <v>0.8067717444014314</v>
      </c>
      <c r="N5" s="205">
        <v>11</v>
      </c>
      <c r="O5" s="146">
        <v>10</v>
      </c>
      <c r="P5" s="141">
        <f>AVERAGE('Lalin per Hari 2021'!D3:D5)</f>
        <v>116680</v>
      </c>
      <c r="Q5" s="151">
        <f>AVERAGE('Lalin per Hari 2021'!D4:D5,'Lalin per Hari 2021'!D11:D12,'Lalin per Hari 2021'!D18:D19,'Lalin per Hari 2021'!D25:D26,'Lalin per Hari 2021'!D32:D33)</f>
        <v>125719</v>
      </c>
      <c r="R5" s="165">
        <f>Q5/K16</f>
        <v>0.91723095752064054</v>
      </c>
      <c r="S5" s="208">
        <f t="shared" ref="S5:S6" si="1">P5/Q5</f>
        <v>0.92810155982787013</v>
      </c>
      <c r="T5" s="205">
        <v>10</v>
      </c>
      <c r="U5" s="146">
        <v>10</v>
      </c>
      <c r="V5" s="230"/>
      <c r="W5" s="141">
        <f>AVERAGE('Lalin per Hari 2022'!D3:D4,'Lalin per Hari 2022'!D10:D11,'Lalin per Hari 2022'!D17:D18,'Lalin per Hari 2022'!D24:D25,'Lalin per Hari 2022'!D31:D32)</f>
        <v>146844.1</v>
      </c>
      <c r="X5" s="165">
        <f>W5/Q16</f>
        <v>0.95800744711909358</v>
      </c>
      <c r="Y5" s="208"/>
      <c r="Z5" s="205">
        <v>9</v>
      </c>
      <c r="AA5" s="146">
        <v>9</v>
      </c>
      <c r="AB5" s="230">
        <f>AVERAGE('Lalin per Hari 2023'!D23:D25)</f>
        <v>143818.66666666666</v>
      </c>
      <c r="AC5" s="231">
        <f>W16*(X5)</f>
        <v>149637.05096114482</v>
      </c>
      <c r="AD5" s="165">
        <f>AC5/W16</f>
        <v>0.95800744711909347</v>
      </c>
      <c r="AE5" s="208">
        <f>AB5/AC5</f>
        <v>0.96111668696285002</v>
      </c>
      <c r="AF5" s="205">
        <v>9</v>
      </c>
      <c r="AG5" s="146">
        <v>9</v>
      </c>
      <c r="AH5" s="230">
        <f>IF(AF5-AG5&gt;2,AI5*AK5,0)</f>
        <v>0</v>
      </c>
      <c r="AI5" s="231">
        <f>AC16*(AD5)</f>
        <v>148042.57234949805</v>
      </c>
      <c r="AJ5" s="165">
        <f>AI5/AC16</f>
        <v>0.95800744711909347</v>
      </c>
      <c r="AK5" s="208"/>
    </row>
    <row r="6" spans="1:37" ht="14.25" customHeight="1">
      <c r="A6" s="229" t="s">
        <v>96</v>
      </c>
      <c r="B6" s="205">
        <v>9</v>
      </c>
      <c r="C6" s="146">
        <v>8</v>
      </c>
      <c r="D6" s="230">
        <f>'Lalin per Hari 2019'!D38</f>
        <v>122491</v>
      </c>
      <c r="E6" s="231">
        <f>AVERAGE('Lalin per Hari 2019'!D35:D36,'Lalin per Hari 2019'!D42:D43,'Lalin per Hari 2019'!D49:D50,'Lalin per Hari 2019'!D56:D57)</f>
        <v>135371.5</v>
      </c>
      <c r="F6" s="165">
        <f t="shared" ref="F6:F16" si="2">E6/E5</f>
        <v>0.99048542357379676</v>
      </c>
      <c r="G6" s="208">
        <f t="shared" si="0"/>
        <v>0.90485072559586033</v>
      </c>
      <c r="H6" s="205">
        <v>9</v>
      </c>
      <c r="I6" s="146">
        <v>9</v>
      </c>
      <c r="J6" s="230">
        <f>IF(H6-I6&gt;2,K6*M6,0)</f>
        <v>0</v>
      </c>
      <c r="K6" s="231">
        <f>AVERAGE('Lalin per Hari 2020'!D34:D35,'Lalin per Hari 2020'!D41:D42,'Lalin per Hari 2020'!D48:D49,'Lalin per Hari 2020'!D55:D56,'Lalin per Hari 2020'!D62)</f>
        <v>140891.66666666666</v>
      </c>
      <c r="L6" s="165">
        <f t="shared" ref="L6:L16" si="3">K6/K5</f>
        <v>1.0371587726473988</v>
      </c>
      <c r="M6" s="208"/>
      <c r="N6" s="205">
        <v>9</v>
      </c>
      <c r="O6" s="146">
        <v>8</v>
      </c>
      <c r="P6" s="141">
        <f>AVERAGE('Lalin per Hari 2021'!D45:D47)</f>
        <v>115889</v>
      </c>
      <c r="Q6" s="151">
        <f>AVERAGE('Lalin per Hari 2021'!D39:D40,'Lalin per Hari 2021'!D46:D47,'Lalin per Hari 2021'!D53:D54,'Lalin per Hari 2021'!D60:D61)</f>
        <v>128505.125</v>
      </c>
      <c r="R6" s="165">
        <f t="shared" ref="R6:R16" si="4">Q6/Q5</f>
        <v>1.0221615268972868</v>
      </c>
      <c r="S6" s="208">
        <f t="shared" si="1"/>
        <v>0.90182395449208741</v>
      </c>
      <c r="T6" s="205">
        <v>9</v>
      </c>
      <c r="U6" s="146">
        <v>8</v>
      </c>
      <c r="V6" s="230">
        <f>AVERAGE('Lalin per Hari 2022'!D59:D61)</f>
        <v>142771.66666666666</v>
      </c>
      <c r="W6" s="141">
        <f>AVERAGE('Lalin per Hari 2022'!D34,'Lalin per Hari 2022'!D38:D39,'Lalin per Hari 2022'!D45:D46,'Lalin per Hari 2022'!D52:D53,'Lalin per Hari 2022'!D59:D61)</f>
        <v>135970.20000000001</v>
      </c>
      <c r="X6" s="165">
        <f t="shared" ref="X6:X16" si="5">W6/W5</f>
        <v>0.92594935717539895</v>
      </c>
      <c r="Y6" s="208">
        <f>V6/W6</f>
        <v>1.0500217449607829</v>
      </c>
      <c r="Z6" s="205">
        <v>8</v>
      </c>
      <c r="AA6" s="146">
        <v>8</v>
      </c>
      <c r="AB6" s="230">
        <f>IF(Z6-AA6&gt;2,AC6*AE6,0)</f>
        <v>0</v>
      </c>
      <c r="AC6" s="151">
        <f>AC5*(X6+4.5%)</f>
        <v>145289.99844034598</v>
      </c>
      <c r="AD6" s="165">
        <f t="shared" ref="AD6:AD16" si="6">AC6/AC5</f>
        <v>0.97094935717539899</v>
      </c>
      <c r="AE6" s="208"/>
      <c r="AF6" s="205">
        <v>8</v>
      </c>
      <c r="AG6" s="146">
        <v>8</v>
      </c>
      <c r="AH6" s="230">
        <f t="shared" ref="AH6:AH10" si="7">AK6*AI6</f>
        <v>135644.82138694299</v>
      </c>
      <c r="AI6" s="151">
        <f>AI5*(AD6+4.5%)</f>
        <v>150403.75621306503</v>
      </c>
      <c r="AJ6" s="165">
        <f t="shared" ref="AJ6:AJ16" si="8">AI6/AI5</f>
        <v>1.015949357175399</v>
      </c>
      <c r="AK6" s="208">
        <f t="shared" ref="AK6:AK10" si="9">$AK$2</f>
        <v>0.9018712351491126</v>
      </c>
    </row>
    <row r="7" spans="1:37" ht="14.25" customHeight="1">
      <c r="A7" s="229" t="s">
        <v>97</v>
      </c>
      <c r="B7" s="205">
        <v>11</v>
      </c>
      <c r="C7" s="146">
        <v>10</v>
      </c>
      <c r="D7" s="230">
        <f>'Lalin per Hari 2019'!D69</f>
        <v>123150</v>
      </c>
      <c r="E7" s="231">
        <f>AVERAGE('Lalin per Hari 2019'!D64:D65,'Lalin per Hari 2019'!D71:D72,'Lalin per Hari 2019'!D78:D79,'Lalin per Hari 2019'!D85:D86,'Lalin per Hari 2019'!D92:D93)</f>
        <v>137470.9</v>
      </c>
      <c r="F7" s="165">
        <f t="shared" si="2"/>
        <v>1.0155084341977447</v>
      </c>
      <c r="G7" s="208">
        <f t="shared" si="0"/>
        <v>0.8958259529835042</v>
      </c>
      <c r="H7" s="205">
        <v>10</v>
      </c>
      <c r="I7" s="146">
        <v>9</v>
      </c>
      <c r="J7" s="230">
        <v>0</v>
      </c>
      <c r="K7" s="231">
        <f>AVERAGE('Lalin per Hari 2020'!D63,'Lalin per Hari 2020'!D69:D70,'Lalin per Hari 2020'!D76:D77,'Lalin per Hari 2020'!D83:D84,'Lalin per Hari 2020'!D90:D91)</f>
        <v>118505.22222222222</v>
      </c>
      <c r="L7" s="165">
        <f t="shared" si="3"/>
        <v>0.84110881094615642</v>
      </c>
      <c r="M7" s="208"/>
      <c r="N7" s="205">
        <v>9</v>
      </c>
      <c r="O7" s="146">
        <v>8</v>
      </c>
      <c r="P7" s="141"/>
      <c r="Q7" s="151">
        <f>AVERAGE('Lalin per Hari 2021'!D67:D68,'Lalin per Hari 2021'!D74:D75,'Lalin per Hari 2021'!D81:D82,'Lalin per Hari 2021'!D88:D89)</f>
        <v>138818.625</v>
      </c>
      <c r="R7" s="165">
        <f t="shared" si="4"/>
        <v>1.0802574994577065</v>
      </c>
      <c r="S7" s="208"/>
      <c r="T7" s="205">
        <v>10</v>
      </c>
      <c r="U7" s="146">
        <v>8</v>
      </c>
      <c r="V7" s="230"/>
      <c r="W7" s="141">
        <f>AVERAGE('Lalin per Hari 2022'!D65,'Lalin per Hari 2022'!D67:D68,'Lalin per Hari 2022'!D74:D75,'Lalin per Hari 2022'!D81:D82,'Lalin per Hari 2022'!D88:D89)</f>
        <v>157478.33333333334</v>
      </c>
      <c r="X7" s="165">
        <f t="shared" si="5"/>
        <v>1.1581826998366798</v>
      </c>
      <c r="Y7" s="208"/>
      <c r="Z7" s="205">
        <v>9</v>
      </c>
      <c r="AA7" s="146">
        <v>8</v>
      </c>
      <c r="AB7" s="230">
        <f>AVERAGE('Lalin per Hari 2023'!D84:D85,'Lalin per Hari 2023'!D87:D88)</f>
        <v>120849.75</v>
      </c>
      <c r="AC7" s="151">
        <f>AC6*(X7-6.6%)</f>
        <v>158683.22275584406</v>
      </c>
      <c r="AD7" s="165">
        <f t="shared" si="6"/>
        <v>1.0921826998366797</v>
      </c>
      <c r="AE7" s="208">
        <f t="shared" ref="AE7:AE10" si="10">AB7/AC7</f>
        <v>0.76157862123801168</v>
      </c>
      <c r="AF7" s="205">
        <v>7</v>
      </c>
      <c r="AG7" s="146">
        <v>6</v>
      </c>
      <c r="AH7" s="230">
        <f t="shared" si="7"/>
        <v>139196.36902971735</v>
      </c>
      <c r="AI7" s="151">
        <f>AI6*(AD7-6.6%)</f>
        <v>154341.73261630087</v>
      </c>
      <c r="AJ7" s="165">
        <f t="shared" si="8"/>
        <v>1.0261826998366796</v>
      </c>
      <c r="AK7" s="208">
        <f t="shared" si="9"/>
        <v>0.9018712351491126</v>
      </c>
    </row>
    <row r="8" spans="1:37" ht="14.25" customHeight="1">
      <c r="A8" s="229" t="s">
        <v>98</v>
      </c>
      <c r="B8" s="205">
        <v>10</v>
      </c>
      <c r="C8" s="146">
        <v>8</v>
      </c>
      <c r="D8" s="230">
        <f>AVERAGE('Lalin per Hari 2019'!D96,'Lalin per Hari 2019'!D110,'Lalin per Hari 2019'!D112)</f>
        <v>108392.33333333333</v>
      </c>
      <c r="E8" s="231">
        <f>AVERAGE('Lalin per Hari 2019'!D99:D100,'Lalin per Hari 2019'!D106:D107,'Lalin per Hari 2019'!D113:D114,'Lalin per Hari 2019'!D120:D121)</f>
        <v>143624</v>
      </c>
      <c r="F8" s="165">
        <f t="shared" si="2"/>
        <v>1.044759290875378</v>
      </c>
      <c r="G8" s="208">
        <f t="shared" si="0"/>
        <v>0.75469512987615806</v>
      </c>
      <c r="H8" s="205">
        <v>9</v>
      </c>
      <c r="I8" s="146">
        <v>8</v>
      </c>
      <c r="J8" s="230">
        <f>AVERAGE('Lalin per Hari 2020'!D103:D105)</f>
        <v>66058.666666666672</v>
      </c>
      <c r="K8" s="231">
        <f>AVERAGE('Lalin per Hari 2020'!D97:D98,'Lalin per Hari 2020'!D104:D105,'Lalin per Hari 2020'!D111:D112,'Lalin per Hari 2020'!D118:D119)</f>
        <v>68397.75</v>
      </c>
      <c r="L8" s="165">
        <f t="shared" si="3"/>
        <v>0.57717076697041947</v>
      </c>
      <c r="M8" s="208">
        <f t="shared" ref="M8:M12" si="11">J8/K8</f>
        <v>0.96580175030124049</v>
      </c>
      <c r="N8" s="205">
        <v>9</v>
      </c>
      <c r="O8" s="146">
        <v>8</v>
      </c>
      <c r="P8" s="141">
        <f>AVERAGE('Lalin per Hari 2021'!D94:D96,'Lalin per Hari 2021'!D135:D138)</f>
        <v>113169.85714285714</v>
      </c>
      <c r="Q8" s="151">
        <f>AVERAGE('Lalin per Hari 2021'!D95:D96,'Lalin per Hari 2021'!D102:D103,'Lalin per Hari 2021'!D109:D110,'Lalin per Hari 2021'!D116:D117,'Lalin per Hari 2021'!D123)</f>
        <v>137977</v>
      </c>
      <c r="R8" s="165">
        <f t="shared" si="4"/>
        <v>0.99393723284609681</v>
      </c>
      <c r="S8" s="208">
        <f t="shared" ref="S8:S9" si="12">P8/Q8</f>
        <v>0.82020812992641634</v>
      </c>
      <c r="T8" s="205">
        <v>10</v>
      </c>
      <c r="U8" s="146">
        <v>8</v>
      </c>
      <c r="V8" s="230"/>
      <c r="W8" s="141">
        <f>AVERAGE('Lalin per Hari 2022'!D95:D96,'Lalin per Hari 2022'!D102:D103,'Lalin per Hari 2022'!D109:D110,'Lalin per Hari 2022'!D116:D117,'Lalin per Hari 2022'!D123)</f>
        <v>133862.66666666666</v>
      </c>
      <c r="X8" s="165">
        <f t="shared" si="5"/>
        <v>0.85003862965275634</v>
      </c>
      <c r="Y8" s="208"/>
      <c r="Z8" s="205">
        <v>11</v>
      </c>
      <c r="AA8" s="146">
        <v>10</v>
      </c>
      <c r="AB8" s="230">
        <f>AVERAGE('Lalin per Hari 2023'!D100:D102,'Lalin per Hari 2023'!D112:D118)</f>
        <v>133050.70000000001</v>
      </c>
      <c r="AC8" s="151">
        <f>AC7*(X8-18%)</f>
        <v>106323.88912420883</v>
      </c>
      <c r="AD8" s="165">
        <f t="shared" si="6"/>
        <v>0.67003862965275629</v>
      </c>
      <c r="AE8" s="208">
        <f t="shared" si="10"/>
        <v>1.2513716446599183</v>
      </c>
      <c r="AF8" s="205">
        <v>9</v>
      </c>
      <c r="AG8" s="146">
        <v>8</v>
      </c>
      <c r="AH8" s="230">
        <f t="shared" si="7"/>
        <v>68211.597931962053</v>
      </c>
      <c r="AI8" s="151">
        <f>AI7*(AD8-18%)</f>
        <v>75633.411149524196</v>
      </c>
      <c r="AJ8" s="165">
        <f t="shared" si="8"/>
        <v>0.4900386296527563</v>
      </c>
      <c r="AK8" s="208">
        <f t="shared" si="9"/>
        <v>0.9018712351491126</v>
      </c>
    </row>
    <row r="9" spans="1:37" ht="14.25" customHeight="1">
      <c r="A9" s="229" t="s">
        <v>99</v>
      </c>
      <c r="B9" s="205">
        <v>10</v>
      </c>
      <c r="C9" s="146">
        <v>8</v>
      </c>
      <c r="D9" s="230">
        <f>AVERAGE('Lalin per Hari 2019'!D124,'Lalin per Hari 2019'!D153)</f>
        <v>138456</v>
      </c>
      <c r="E9" s="231">
        <f>AVERAGE('Lalin per Hari 2019'!D127:D128,'Lalin per Hari 2019'!D134:D135,'Lalin per Hari 2019'!D141:D142,'Lalin per Hari 2019'!D148:D149)</f>
        <v>138871</v>
      </c>
      <c r="F9" s="165">
        <f t="shared" si="2"/>
        <v>0.96690664512894786</v>
      </c>
      <c r="G9" s="208">
        <f t="shared" si="0"/>
        <v>0.99701161509602432</v>
      </c>
      <c r="H9" s="205">
        <v>14</v>
      </c>
      <c r="I9" s="146">
        <v>10</v>
      </c>
      <c r="J9" s="230">
        <f>AVERAGE('Lalin per Hari 2020'!D124:D126,'Lalin per Hari 2020'!D144:D147)</f>
        <v>58228.857142857145</v>
      </c>
      <c r="K9" s="231">
        <f>AVERAGE('Lalin per Hari 2020'!D125:D126,'Lalin per Hari 2020'!D132:D133,'Lalin per Hari 2020'!D139:D140,'Lalin per Hari 2020'!D146:D147,'Lalin per Hari 2020'!D153:D154)</f>
        <v>63188.4</v>
      </c>
      <c r="L9" s="165">
        <f t="shared" si="3"/>
        <v>0.92383740693224559</v>
      </c>
      <c r="M9" s="208">
        <f t="shared" si="11"/>
        <v>0.92151181455547448</v>
      </c>
      <c r="N9" s="205">
        <v>12</v>
      </c>
      <c r="O9" s="146">
        <v>10</v>
      </c>
      <c r="P9" s="141">
        <f>AVERAGE('Lalin per Hari 2021'!D135:D136)</f>
        <v>77563.5</v>
      </c>
      <c r="Q9" s="141">
        <f>AVERAGE('Lalin per Hari 2021'!D130:D131,'Lalin per Hari 2021'!D137:D138,'Lalin per Hari 2021'!D144:D145,'Lalin per Hari 2021'!D151:D152)</f>
        <v>120981.75</v>
      </c>
      <c r="R9" s="165">
        <f t="shared" si="4"/>
        <v>0.87682548540698813</v>
      </c>
      <c r="S9" s="208">
        <f t="shared" si="12"/>
        <v>0.64111735860987296</v>
      </c>
      <c r="T9" s="205">
        <v>13</v>
      </c>
      <c r="U9" s="146">
        <v>10</v>
      </c>
      <c r="V9" s="230">
        <f>AVERAGE('Lalin per Hari 2022'!D123:D126,'Lalin per Hari 2022'!D137:D139)</f>
        <v>139256.42857142858</v>
      </c>
      <c r="W9" s="141">
        <f>AVERAGE('Lalin per Hari 2022'!D124:D126,'Lalin per Hari 2022'!D130:D131,'Lalin per Hari 2022'!D137:D139,'Lalin per Hari 2022'!D144:D145,'Lalin per Hari 2022'!D149,'Lalin per Hari 2022'!D151:D152)</f>
        <v>148631.92307692306</v>
      </c>
      <c r="X9" s="165">
        <f t="shared" si="5"/>
        <v>1.1103314073895865</v>
      </c>
      <c r="Y9" s="208">
        <f>V9/W9</f>
        <v>0.93692139406255082</v>
      </c>
      <c r="Z9" s="205">
        <v>10</v>
      </c>
      <c r="AA9" s="146">
        <v>8</v>
      </c>
      <c r="AB9" s="230">
        <f>AVERAGE('Lalin per Hari 2023'!D122:D124,'Lalin per Hari 2023'!D141,'Lalin per Hari 2023'!D143:D144)</f>
        <v>155664</v>
      </c>
      <c r="AC9" s="231">
        <f>AC8*(X9+28.5%)</f>
        <v>148357.06185081665</v>
      </c>
      <c r="AD9" s="165">
        <f t="shared" si="6"/>
        <v>1.3953314073895864</v>
      </c>
      <c r="AE9" s="208">
        <f t="shared" si="10"/>
        <v>1.0492523784040086</v>
      </c>
      <c r="AF9" s="205">
        <v>6</v>
      </c>
      <c r="AG9" s="146">
        <v>4</v>
      </c>
      <c r="AH9" s="230">
        <f t="shared" si="7"/>
        <v>114618.09035330638</v>
      </c>
      <c r="AI9" s="231">
        <f>AI8*(AD9+28.5%)</f>
        <v>127089.19620255522</v>
      </c>
      <c r="AJ9" s="165">
        <f t="shared" si="8"/>
        <v>1.6803314073895863</v>
      </c>
      <c r="AK9" s="208">
        <f t="shared" si="9"/>
        <v>0.9018712351491126</v>
      </c>
    </row>
    <row r="10" spans="1:37" ht="14.25" customHeight="1">
      <c r="A10" s="229" t="s">
        <v>100</v>
      </c>
      <c r="B10" s="205">
        <v>15</v>
      </c>
      <c r="C10" s="146">
        <v>10</v>
      </c>
      <c r="D10" s="230">
        <f>AVERAGE('Lalin per Hari 2019'!D157:D161)</f>
        <v>102241.4</v>
      </c>
      <c r="E10" s="231">
        <f>AVERAGE('Lalin per Hari 2019'!D155:D156,'Lalin per Hari 2019'!D162:D163,'Lalin per Hari 2019'!D169:D170,'Lalin per Hari 2019'!D176:D177,'Lalin per Hari 2019'!D183:D184)</f>
        <v>147516.6</v>
      </c>
      <c r="F10" s="165">
        <f t="shared" si="2"/>
        <v>1.0622563386164139</v>
      </c>
      <c r="G10" s="208">
        <f t="shared" si="0"/>
        <v>0.69308403257667262</v>
      </c>
      <c r="H10" s="205">
        <v>9</v>
      </c>
      <c r="I10" s="146">
        <v>8</v>
      </c>
      <c r="J10" s="230">
        <f>'Lalin per Hari 2020'!D155</f>
        <v>70601</v>
      </c>
      <c r="K10" s="231">
        <f>AVERAGE('Lalin per Hari 2020'!D160:D161,'Lalin per Hari 2020'!D174:D175,'Lalin per Hari 2020'!D181:D182,'Lalin per Hari 2020'!D167:D168)</f>
        <v>104617.25</v>
      </c>
      <c r="L10" s="165">
        <f t="shared" si="3"/>
        <v>1.6556401174899189</v>
      </c>
      <c r="M10" s="208">
        <f t="shared" si="11"/>
        <v>0.67485046682072025</v>
      </c>
      <c r="N10" s="205">
        <v>9</v>
      </c>
      <c r="O10" s="146">
        <v>8</v>
      </c>
      <c r="P10" s="146"/>
      <c r="Q10" s="141">
        <f>AVERAGE('Lalin per Hari 2021'!D158:D159,'Lalin per Hari 2021'!D165:D166,'Lalin per Hari 2021'!D172:D173,'Lalin per Hari 2021'!D179:D180)</f>
        <v>138631.5</v>
      </c>
      <c r="R10" s="165">
        <f t="shared" si="4"/>
        <v>1.1458877062036217</v>
      </c>
      <c r="S10" s="208"/>
      <c r="T10" s="205">
        <v>9</v>
      </c>
      <c r="U10" s="146">
        <v>8</v>
      </c>
      <c r="V10" s="230"/>
      <c r="W10" s="141">
        <f>AVERAGE('Lalin per Hari 2022'!D155,'Lalin per Hari 2022'!D158:D159,'Lalin per Hari 2022'!D165:D166,'Lalin per Hari 2022'!D172:D173,'Lalin per Hari 2022'!D179:D180)</f>
        <v>152731.33333333334</v>
      </c>
      <c r="X10" s="165">
        <f t="shared" si="5"/>
        <v>1.027580954155378</v>
      </c>
      <c r="Y10" s="208"/>
      <c r="Z10" s="205">
        <v>10</v>
      </c>
      <c r="AA10" s="146">
        <v>8</v>
      </c>
      <c r="AB10" s="230">
        <f>AVERAGE('Lalin per Hari 2023'!D155:D158,'Lalin per Hari 2023'!D183)</f>
        <v>139993.4</v>
      </c>
      <c r="AC10" s="231">
        <f>AC9*(X10)</f>
        <v>152448.89117235059</v>
      </c>
      <c r="AD10" s="165">
        <f t="shared" si="6"/>
        <v>1.027580954155378</v>
      </c>
      <c r="AE10" s="208">
        <f t="shared" si="10"/>
        <v>0.9182972662079314</v>
      </c>
      <c r="AF10" s="205">
        <v>6</v>
      </c>
      <c r="AG10" s="146">
        <v>4</v>
      </c>
      <c r="AH10" s="230">
        <f t="shared" si="7"/>
        <v>117779.3666487179</v>
      </c>
      <c r="AI10" s="231">
        <f>AI9*(AD10)</f>
        <v>130594.43749666173</v>
      </c>
      <c r="AJ10" s="165">
        <f t="shared" si="8"/>
        <v>1.027580954155378</v>
      </c>
      <c r="AK10" s="208">
        <f t="shared" si="9"/>
        <v>0.9018712351491126</v>
      </c>
    </row>
    <row r="11" spans="1:37" ht="14.25" customHeight="1">
      <c r="A11" s="229" t="s">
        <v>101</v>
      </c>
      <c r="B11" s="205">
        <v>8</v>
      </c>
      <c r="C11" s="146">
        <v>8</v>
      </c>
      <c r="D11" s="141"/>
      <c r="E11" s="231">
        <f>AVERAGE('Lalin per Hari 2019'!D190:D191,'Lalin per Hari 2019'!D197:D198,'Lalin per Hari 2019'!D204:D205,'Lalin per Hari 2019'!D211:D212)</f>
        <v>151767.25</v>
      </c>
      <c r="F11" s="165">
        <f t="shared" si="2"/>
        <v>1.0288147232243692</v>
      </c>
      <c r="G11" s="208"/>
      <c r="H11" s="205">
        <v>9</v>
      </c>
      <c r="I11" s="146">
        <v>8</v>
      </c>
      <c r="J11" s="230">
        <f>'Lalin per Hari 2020'!D215</f>
        <v>93137</v>
      </c>
      <c r="K11" s="231">
        <f>AVERAGE('Lalin per Hari 2020'!D188:D189,'Lalin per Hari 2020'!D195:D196,'Lalin per Hari 2020'!D209:D210,'Lalin per Hari 2020'!D202:D203)</f>
        <v>122797.75</v>
      </c>
      <c r="L11" s="165">
        <f t="shared" si="3"/>
        <v>1.1737810925062548</v>
      </c>
      <c r="M11" s="208">
        <f t="shared" si="11"/>
        <v>0.75845852224491084</v>
      </c>
      <c r="N11" s="205">
        <v>10</v>
      </c>
      <c r="O11" s="146">
        <v>9</v>
      </c>
      <c r="P11" s="141">
        <f>AVERAGE('Lalin per Hari 2021'!D203)</f>
        <v>66017</v>
      </c>
      <c r="Q11" s="141">
        <f>AVERAGE('Lalin per Hari 2021'!D186:D187,'Lalin per Hari 2021'!D193:D194,'Lalin per Hari 2021'!D200:D201,'Lalin per Hari 2021'!D207:D208,'Lalin per Hari 2021'!D214:D215)</f>
        <v>101548.6</v>
      </c>
      <c r="R11" s="165">
        <f t="shared" si="4"/>
        <v>0.73250740271871839</v>
      </c>
      <c r="S11" s="208">
        <f>P11/Q11</f>
        <v>0.65010251249155571</v>
      </c>
      <c r="T11" s="205">
        <v>10</v>
      </c>
      <c r="U11" s="146">
        <v>9</v>
      </c>
      <c r="V11" s="230"/>
      <c r="W11" s="141">
        <f>AVERAGE('Lalin per Hari 2022'!D186:D187,'Lalin per Hari 2022'!D193:D194,'Lalin per Hari 2022'!D200:D201,'Lalin per Hari 2022'!D207:D208,'Lalin per Hari 2022'!D214:D215)</f>
        <v>155438.5</v>
      </c>
      <c r="X11" s="165">
        <f t="shared" si="5"/>
        <v>1.0177250247711667</v>
      </c>
      <c r="Y11" s="208"/>
      <c r="Z11" s="205">
        <v>11</v>
      </c>
      <c r="AA11" s="146">
        <v>10</v>
      </c>
      <c r="AB11" s="230">
        <f t="shared" ref="AB11:AB15" si="13">IF(Z11-AA11&gt;2,AC11*AE11,0)</f>
        <v>0</v>
      </c>
      <c r="AC11" s="231">
        <f>AC10*(X11+5%)</f>
        <v>162773.49610333494</v>
      </c>
      <c r="AD11" s="165">
        <f t="shared" si="6"/>
        <v>1.0677250247711667</v>
      </c>
      <c r="AE11" s="208"/>
      <c r="AF11" s="205">
        <v>9</v>
      </c>
      <c r="AG11" s="146">
        <v>8</v>
      </c>
      <c r="AH11" s="230">
        <f t="shared" ref="AH11:AH12" si="14">IF(AF11-AG11&gt;2,AI11*AK11,0)</f>
        <v>0</v>
      </c>
      <c r="AI11" s="231">
        <f>AI10*(AD11+5%)</f>
        <v>145968.67088593284</v>
      </c>
      <c r="AJ11" s="165">
        <f t="shared" si="8"/>
        <v>1.1177250247711668</v>
      </c>
      <c r="AK11" s="208"/>
    </row>
    <row r="12" spans="1:37" ht="14.25" customHeight="1">
      <c r="A12" s="229" t="s">
        <v>102</v>
      </c>
      <c r="B12" s="205">
        <v>9</v>
      </c>
      <c r="C12" s="146">
        <v>9</v>
      </c>
      <c r="D12" s="230"/>
      <c r="E12" s="231">
        <f>AVERAGE('Lalin per Hari 2019'!D218:D219,'Lalin per Hari 2019'!D225:D226,'Lalin per Hari 2019'!D232:D233,'Lalin per Hari 2019'!D239:D240,'Lalin per Hari 2019'!D246)</f>
        <v>137989.22222222222</v>
      </c>
      <c r="F12" s="165">
        <f t="shared" si="2"/>
        <v>0.90921606751273554</v>
      </c>
      <c r="G12" s="208"/>
      <c r="H12" s="205">
        <v>12</v>
      </c>
      <c r="I12" s="146">
        <v>10</v>
      </c>
      <c r="J12" s="230">
        <f>AVERAGE('Lalin per Hari 2020'!D216:D217,'Lalin per Hari 2020'!D230:D232,'Lalin per Hari 2020'!D235:D238)</f>
        <v>127000.33333333333</v>
      </c>
      <c r="K12" s="231">
        <f>AVERAGE('Lalin per Hari 2020'!D216:D217,'Lalin per Hari 2020'!D223:D224,'Lalin per Hari 2020'!D230:D231,'Lalin per Hari 2020'!D237:D238,'Lalin per Hari 2020'!D244:D245)</f>
        <v>132711</v>
      </c>
      <c r="L12" s="165">
        <f t="shared" si="3"/>
        <v>1.0807282706727119</v>
      </c>
      <c r="M12" s="208">
        <f t="shared" si="11"/>
        <v>0.95696915352407352</v>
      </c>
      <c r="N12" s="205">
        <v>11</v>
      </c>
      <c r="O12" s="146">
        <v>9</v>
      </c>
      <c r="P12" s="230"/>
      <c r="Q12" s="141">
        <f>AVERAGE('Lalin per Hari 2021'!D221:D222,'Lalin per Hari 2021'!D228:D229,'Lalin per Hari 2021'!D235:D236,'Lalin per Hari 2021'!D242:D243)</f>
        <v>130280.25</v>
      </c>
      <c r="R12" s="165">
        <f t="shared" si="4"/>
        <v>1.2829349690689975</v>
      </c>
      <c r="S12" s="208"/>
      <c r="T12" s="205">
        <v>9</v>
      </c>
      <c r="U12" s="146">
        <v>9</v>
      </c>
      <c r="V12" s="230"/>
      <c r="W12" s="141">
        <f>AVERAGE('Lalin per Hari 2022'!D221:D222,'Lalin per Hari 2022'!D228:D229,'Lalin per Hari 2022'!D232,'Lalin per Hari 2022'!D235:D236,'Lalin per Hari 2022'!D242:D243)</f>
        <v>147492.66666666666</v>
      </c>
      <c r="X12" s="165">
        <f t="shared" si="5"/>
        <v>0.94888117594203913</v>
      </c>
      <c r="Y12" s="208"/>
      <c r="Z12" s="205">
        <v>9</v>
      </c>
      <c r="AA12" s="146">
        <v>8</v>
      </c>
      <c r="AB12" s="230">
        <f t="shared" si="13"/>
        <v>0</v>
      </c>
      <c r="AC12" s="231">
        <f>AC11*(X12+2%)</f>
        <v>157708.17631679607</v>
      </c>
      <c r="AD12" s="165">
        <f t="shared" si="6"/>
        <v>0.96888117594203904</v>
      </c>
      <c r="AE12" s="208"/>
      <c r="AF12" s="205">
        <v>7</v>
      </c>
      <c r="AG12" s="146">
        <v>6</v>
      </c>
      <c r="AH12" s="230">
        <f t="shared" si="14"/>
        <v>0</v>
      </c>
      <c r="AI12" s="231">
        <f>AI11*(AD12+2%)</f>
        <v>144345.67091637774</v>
      </c>
      <c r="AJ12" s="165">
        <f t="shared" si="8"/>
        <v>0.98888117594203906</v>
      </c>
      <c r="AK12" s="208"/>
    </row>
    <row r="13" spans="1:37" ht="14.25" customHeight="1">
      <c r="A13" s="229" t="s">
        <v>103</v>
      </c>
      <c r="B13" s="205">
        <v>9</v>
      </c>
      <c r="C13" s="146">
        <v>9</v>
      </c>
      <c r="D13" s="230"/>
      <c r="E13" s="231">
        <f>AVERAGE('Lalin per Hari 2019'!D247,'Lalin per Hari 2019'!D253:D254,'Lalin per Hari 2019'!D260:D261,'Lalin per Hari 2019'!D267:D268,'Lalin per Hari 2019'!D274:D275)</f>
        <v>143156.77777777778</v>
      </c>
      <c r="F13" s="165">
        <f t="shared" si="2"/>
        <v>1.037448979509672</v>
      </c>
      <c r="G13" s="208"/>
      <c r="H13" s="205">
        <v>8</v>
      </c>
      <c r="I13" s="146">
        <v>8</v>
      </c>
      <c r="J13" s="230">
        <f>IF(H13-I13&gt;2,K13*M13,0)</f>
        <v>0</v>
      </c>
      <c r="K13" s="231">
        <f>AVERAGE('Lalin per Hari 2020'!D251:D252,'Lalin per Hari 2020'!D258:D259,'Lalin per Hari 2020'!D265:D266,'Lalin per Hari 2020'!D272:D273)</f>
        <v>120027.375</v>
      </c>
      <c r="L13" s="165">
        <f t="shared" si="3"/>
        <v>0.90442672423536863</v>
      </c>
      <c r="M13" s="208"/>
      <c r="N13" s="205">
        <v>8</v>
      </c>
      <c r="O13" s="146">
        <v>8</v>
      </c>
      <c r="P13" s="141"/>
      <c r="Q13" s="141">
        <f>AVERAGE('Lalin per Hari 2021'!D249:D250,'Lalin per Hari 2021'!D256:D257,'Lalin per Hari 2021'!D263:D264,'Lalin per Hari 2021'!D270:D271)</f>
        <v>143180.375</v>
      </c>
      <c r="R13" s="165">
        <f t="shared" si="4"/>
        <v>1.099018270228987</v>
      </c>
      <c r="S13" s="208"/>
      <c r="T13" s="205">
        <v>8</v>
      </c>
      <c r="U13" s="146">
        <v>8</v>
      </c>
      <c r="V13" s="230"/>
      <c r="W13" s="141">
        <f>AVERAGE('Lalin per Hari 2022'!D249:D250,'Lalin per Hari 2022'!D256:D257,'Lalin per Hari 2022'!D263:D264,'Lalin per Hari 2022'!D270:D271)</f>
        <v>149884.5</v>
      </c>
      <c r="X13" s="165">
        <f t="shared" si="5"/>
        <v>1.016216625459345</v>
      </c>
      <c r="Y13" s="208"/>
      <c r="Z13" s="205">
        <v>10</v>
      </c>
      <c r="AA13" s="146">
        <v>9</v>
      </c>
      <c r="AB13" s="230">
        <f t="shared" si="13"/>
        <v>0</v>
      </c>
      <c r="AC13" s="231">
        <f>AC12*(X13-6%)</f>
        <v>150803.18016499412</v>
      </c>
      <c r="AD13" s="165">
        <f t="shared" si="6"/>
        <v>0.95621662545934494</v>
      </c>
      <c r="AE13" s="208"/>
      <c r="AF13" s="205">
        <v>8</v>
      </c>
      <c r="AG13" s="146">
        <v>7</v>
      </c>
      <c r="AH13" s="230">
        <f>AK13*AI13</f>
        <v>116670.56339602495</v>
      </c>
      <c r="AI13" s="231">
        <f>AI12*(AD13-6%)</f>
        <v>129364.99008834116</v>
      </c>
      <c r="AJ13" s="165">
        <f t="shared" si="8"/>
        <v>0.89621662545934488</v>
      </c>
      <c r="AK13" s="208">
        <f>$AK$2</f>
        <v>0.9018712351491126</v>
      </c>
    </row>
    <row r="14" spans="1:37" ht="14.25" customHeight="1">
      <c r="A14" s="229" t="s">
        <v>104</v>
      </c>
      <c r="B14" s="205">
        <v>8</v>
      </c>
      <c r="C14" s="146">
        <v>8</v>
      </c>
      <c r="D14" s="146"/>
      <c r="E14" s="231">
        <f>AVERAGE('Lalin per Hari 2019'!D281:D282,'Lalin per Hari 2019'!D288:D289,'Lalin per Hari 2019'!D295:D296,'Lalin per Hari 2019'!D302:D303)</f>
        <v>142589.25</v>
      </c>
      <c r="F14" s="165">
        <f t="shared" si="2"/>
        <v>0.99603562062105955</v>
      </c>
      <c r="G14" s="147"/>
      <c r="H14" s="205">
        <v>10</v>
      </c>
      <c r="I14" s="146">
        <v>9</v>
      </c>
      <c r="J14" s="230">
        <f>AVERAGE('Lalin per Hari 2020'!D304:D307)</f>
        <v>137734.75</v>
      </c>
      <c r="K14" s="231">
        <f>AVERAGE('Lalin per Hari 2020'!D279:D280,'Lalin per Hari 2020'!D286:D287,'Lalin per Hari 2020'!D293:D294,'Lalin per Hari 2020'!D300:D301,'Lalin per Hari 2020'!D307)</f>
        <v>124772.88888888889</v>
      </c>
      <c r="L14" s="165">
        <f t="shared" si="3"/>
        <v>1.0395369297119836</v>
      </c>
      <c r="M14" s="208">
        <f t="shared" ref="M14:M16" si="15">J14/K14</f>
        <v>1.1038836339090756</v>
      </c>
      <c r="N14" s="205">
        <v>11</v>
      </c>
      <c r="O14" s="146">
        <v>10</v>
      </c>
      <c r="P14" s="146"/>
      <c r="Q14" s="151">
        <f>AVERAGE('Lalin per Hari 2021'!D277:D278,'Lalin per Hari 2021'!D284:D285,'Lalin per Hari 2021'!D291:D292,'Lalin per Hari 2021'!D298:D299,'Lalin per Hari 2021'!D305:D306)</f>
        <v>150552.1</v>
      </c>
      <c r="R14" s="165">
        <f t="shared" si="4"/>
        <v>1.0514855824340452</v>
      </c>
      <c r="S14" s="208"/>
      <c r="T14" s="205">
        <v>10</v>
      </c>
      <c r="U14" s="146">
        <v>10</v>
      </c>
      <c r="V14" s="230"/>
      <c r="W14" s="151">
        <f>AVERAGE('Lalin per Hari 2022'!D277:D278,'Lalin per Hari 2022'!D284:D285,'Lalin per Hari 2022'!D291:D292,'Lalin per Hari 2022'!D298:D299,'Lalin per Hari 2022'!D305:D306)</f>
        <v>150331.79999999999</v>
      </c>
      <c r="X14" s="165">
        <f t="shared" si="5"/>
        <v>1.0029842979093901</v>
      </c>
      <c r="Y14" s="208"/>
      <c r="Z14" s="205">
        <v>9</v>
      </c>
      <c r="AA14" s="146">
        <v>9</v>
      </c>
      <c r="AB14" s="230">
        <f t="shared" si="13"/>
        <v>0</v>
      </c>
      <c r="AC14" s="231">
        <f>AC13*'Hari Libur'!X14</f>
        <v>151253.2217802899</v>
      </c>
      <c r="AD14" s="165">
        <f t="shared" si="6"/>
        <v>1.0029842979093901</v>
      </c>
      <c r="AE14" s="208"/>
      <c r="AF14" s="205">
        <v>9</v>
      </c>
      <c r="AG14" s="146">
        <v>9</v>
      </c>
      <c r="AH14" s="230">
        <f t="shared" ref="AH14:AH15" si="16">IF(AF14-AG14&gt;2,AI14*AK14,0)</f>
        <v>0</v>
      </c>
      <c r="AI14" s="231">
        <f>AI13*'Hari Libur'!AD14</f>
        <v>129751.05375781008</v>
      </c>
      <c r="AJ14" s="165">
        <f t="shared" si="8"/>
        <v>1.0029842979093901</v>
      </c>
      <c r="AK14" s="208"/>
    </row>
    <row r="15" spans="1:37" ht="14.25" customHeight="1">
      <c r="A15" s="229" t="s">
        <v>105</v>
      </c>
      <c r="B15" s="205">
        <v>9</v>
      </c>
      <c r="C15" s="146">
        <v>9</v>
      </c>
      <c r="D15" s="230"/>
      <c r="E15" s="231">
        <v>143957.55555555556</v>
      </c>
      <c r="F15" s="165">
        <f t="shared" si="2"/>
        <v>1.0095961340392461</v>
      </c>
      <c r="G15" s="208"/>
      <c r="H15" s="205">
        <v>9</v>
      </c>
      <c r="I15" s="146">
        <v>9</v>
      </c>
      <c r="J15" s="230">
        <f>AVERAGE('Lalin per Hari 2020'!D308)</f>
        <v>131596</v>
      </c>
      <c r="K15" s="231">
        <f>AVERAGE('Lalin per Hari 2020'!D308,'Lalin per Hari 2020'!D314:D315,'Lalin per Hari 2020'!D321:D322,'Lalin per Hari 2020'!D328:D329,'Lalin per Hari 2020'!D335:D336)</f>
        <v>136179.66666666666</v>
      </c>
      <c r="L15" s="165">
        <f t="shared" si="3"/>
        <v>1.0914203227909196</v>
      </c>
      <c r="M15" s="208">
        <f t="shared" si="15"/>
        <v>0.9663410347604513</v>
      </c>
      <c r="N15" s="205">
        <v>8</v>
      </c>
      <c r="O15" s="146">
        <v>8</v>
      </c>
      <c r="P15" s="146"/>
      <c r="Q15" s="231">
        <f>AVERAGE('Lalin per Hari 2021'!D312:D313,'Lalin per Hari 2021'!D319:D320,'Lalin per Hari 2021'!D326:D327,'Lalin per Hari 2021'!D333:D334)</f>
        <v>154053.375</v>
      </c>
      <c r="R15" s="165">
        <f t="shared" si="4"/>
        <v>1.0232562348848007</v>
      </c>
      <c r="S15" s="208"/>
      <c r="T15" s="205">
        <v>8</v>
      </c>
      <c r="U15" s="146">
        <v>8</v>
      </c>
      <c r="V15" s="230"/>
      <c r="W15" s="151">
        <f>AVERAGE('Lalin per Hari 2022'!D312:D313,'Lalin per Hari 2022'!D319:D320,'Lalin per Hari 2022'!D326:D327,'Lalin per Hari 2022'!D333:D334)</f>
        <v>149992.625</v>
      </c>
      <c r="X15" s="165">
        <f t="shared" si="5"/>
        <v>0.99774382399465722</v>
      </c>
      <c r="Y15" s="208"/>
      <c r="Z15" s="205">
        <v>8</v>
      </c>
      <c r="AA15" s="146">
        <v>8</v>
      </c>
      <c r="AB15" s="230">
        <f t="shared" si="13"/>
        <v>0</v>
      </c>
      <c r="AC15" s="231">
        <f>AC14*(X15-1%)</f>
        <v>149399.43567277552</v>
      </c>
      <c r="AD15" s="165">
        <f t="shared" si="6"/>
        <v>0.98774382399465721</v>
      </c>
      <c r="AE15" s="208"/>
      <c r="AF15" s="205">
        <v>8</v>
      </c>
      <c r="AG15" s="146">
        <v>8</v>
      </c>
      <c r="AH15" s="230">
        <f t="shared" si="16"/>
        <v>0</v>
      </c>
      <c r="AI15" s="231">
        <f>AI14*(AD15-1%)</f>
        <v>126863.29146849755</v>
      </c>
      <c r="AJ15" s="165">
        <f t="shared" si="8"/>
        <v>0.9777438239946572</v>
      </c>
      <c r="AK15" s="208"/>
    </row>
    <row r="16" spans="1:37" ht="14.25" customHeight="1">
      <c r="A16" s="232" t="s">
        <v>106</v>
      </c>
      <c r="B16" s="209">
        <v>11</v>
      </c>
      <c r="C16" s="161">
        <v>9</v>
      </c>
      <c r="D16" s="233">
        <f>E16*G16</f>
        <v>124929.62044673284</v>
      </c>
      <c r="E16" s="234">
        <v>147735.56469554975</v>
      </c>
      <c r="F16" s="211">
        <f t="shared" si="2"/>
        <v>1.0262439100567819</v>
      </c>
      <c r="G16" s="204">
        <f>AVERAGE(G5:G10)</f>
        <v>0.84562996529769319</v>
      </c>
      <c r="H16" s="209">
        <v>10</v>
      </c>
      <c r="I16" s="161">
        <v>8</v>
      </c>
      <c r="J16" s="230">
        <f>AVERAGE('Lalin per Hari 2020'!D361:D364)</f>
        <v>127101.5</v>
      </c>
      <c r="K16" s="234">
        <f>AVERAGE('Lalin per Hari 2020'!D342:D343,'Lalin per Hari 2020'!D349:D350,'Lalin per Hari 2020'!D356:D357,'Lalin per Hari 2020'!D363:D364)</f>
        <v>137063.625</v>
      </c>
      <c r="L16" s="211">
        <f t="shared" si="3"/>
        <v>1.0064911183510021</v>
      </c>
      <c r="M16" s="208">
        <f t="shared" si="15"/>
        <v>0.92731751403773244</v>
      </c>
      <c r="N16" s="209">
        <v>8</v>
      </c>
      <c r="O16" s="161">
        <v>8</v>
      </c>
      <c r="P16" s="235"/>
      <c r="Q16" s="234">
        <f>AVERAGE('Lalin per Hari 2021'!D340:D341,'Lalin per Hari 2021'!D347:D348,'Lalin per Hari 2021'!D354:D355,'Lalin per Hari 2021'!D361:D362)</f>
        <v>153280.75</v>
      </c>
      <c r="R16" s="211">
        <f t="shared" si="4"/>
        <v>0.99498469280533453</v>
      </c>
      <c r="S16" s="208"/>
      <c r="T16" s="209">
        <v>9</v>
      </c>
      <c r="U16" s="161">
        <v>8</v>
      </c>
      <c r="V16" s="230"/>
      <c r="W16" s="151">
        <f>AVERAGE('Lalin per Hari 2022'!D340:D341,'Lalin per Hari 2022'!D347:D348,'Lalin per Hari 2022'!D354:D355,'Lalin per Hari 2022'!D361:D362)</f>
        <v>156196.125</v>
      </c>
      <c r="X16" s="211">
        <f t="shared" si="5"/>
        <v>1.04135870013609</v>
      </c>
      <c r="Y16" s="208"/>
      <c r="Z16" s="209">
        <v>11</v>
      </c>
      <c r="AA16" s="161">
        <v>10</v>
      </c>
      <c r="AB16" s="230">
        <f>AVERAGE('Lalin per Hari 2023'!D360:D362)</f>
        <v>155471.33333333334</v>
      </c>
      <c r="AC16" s="234">
        <f>AC15*(X16-0.7005695%)</f>
        <v>154531.75525377135</v>
      </c>
      <c r="AD16" s="211">
        <f t="shared" si="6"/>
        <v>1.0343530051360901</v>
      </c>
      <c r="AE16" s="208">
        <f>$Y$2</f>
        <v>0.85441280509460804</v>
      </c>
      <c r="AF16" s="209">
        <v>9</v>
      </c>
      <c r="AG16" s="161">
        <v>8</v>
      </c>
      <c r="AH16" s="230">
        <f>AK16*AI16</f>
        <v>117543.27817745393</v>
      </c>
      <c r="AI16" s="234">
        <f>AI15*(AD16-0.7005695%)</f>
        <v>130332.66124517175</v>
      </c>
      <c r="AJ16" s="211">
        <f t="shared" si="8"/>
        <v>1.0273473101360902</v>
      </c>
      <c r="AK16" s="208">
        <f>$AK$2</f>
        <v>0.9018712351491126</v>
      </c>
    </row>
    <row r="17" spans="1:37" ht="14.25" customHeight="1">
      <c r="A17" s="130"/>
      <c r="B17" s="130">
        <f>SUM(B5:B16)</f>
        <v>118</v>
      </c>
      <c r="C17" s="130"/>
      <c r="D17" s="130"/>
      <c r="E17" s="130"/>
      <c r="F17" s="130"/>
      <c r="G17" s="130"/>
      <c r="H17" s="130">
        <f>SUM(H5:H16)</f>
        <v>118</v>
      </c>
      <c r="I17" s="130"/>
      <c r="J17" s="130"/>
      <c r="K17" s="130"/>
      <c r="L17" s="130"/>
      <c r="M17" s="130"/>
      <c r="N17" s="130">
        <f>SUM(N5:N16)</f>
        <v>115</v>
      </c>
      <c r="O17" s="130"/>
      <c r="P17" s="130"/>
      <c r="Q17" s="130"/>
      <c r="R17" s="130"/>
      <c r="S17" s="130"/>
      <c r="T17" s="130">
        <f>SUM(T5:T16)</f>
        <v>115</v>
      </c>
      <c r="U17" s="130"/>
      <c r="V17" s="130"/>
      <c r="W17" s="130"/>
      <c r="X17" s="130"/>
      <c r="Y17" s="130"/>
      <c r="Z17" s="130"/>
      <c r="AA17" s="130"/>
      <c r="AB17" s="130"/>
      <c r="AC17" s="130"/>
      <c r="AD17" s="130"/>
      <c r="AE17" s="130"/>
      <c r="AF17" s="130"/>
      <c r="AG17" s="130"/>
      <c r="AH17" s="130"/>
      <c r="AI17" s="130"/>
      <c r="AJ17" s="130"/>
      <c r="AK17" s="130"/>
    </row>
    <row r="18" spans="1:37" ht="14.25" customHeight="1">
      <c r="A18" s="130"/>
      <c r="B18" s="130"/>
      <c r="C18" s="130"/>
      <c r="D18" s="130"/>
      <c r="E18" s="130"/>
      <c r="F18" s="130"/>
      <c r="G18" s="130"/>
      <c r="H18" s="130"/>
      <c r="I18" s="130"/>
      <c r="J18" s="13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130"/>
      <c r="AA18" s="130"/>
      <c r="AB18" s="130"/>
      <c r="AC18" s="130"/>
      <c r="AD18" s="130"/>
      <c r="AE18" s="130"/>
      <c r="AF18" s="130"/>
      <c r="AG18" s="130"/>
      <c r="AH18" s="130"/>
      <c r="AI18" s="130"/>
      <c r="AJ18" s="130"/>
      <c r="AK18" s="130"/>
    </row>
    <row r="19" spans="1:37" ht="14.25" customHeight="1">
      <c r="A19" s="130"/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0"/>
      <c r="AH19" s="130"/>
      <c r="AI19" s="130"/>
      <c r="AJ19" s="130"/>
      <c r="AK19" s="130"/>
    </row>
    <row r="20" spans="1:37" ht="14.25" customHeight="1">
      <c r="A20" s="130"/>
      <c r="B20" s="130"/>
      <c r="C20" s="130"/>
      <c r="D20" s="130"/>
      <c r="E20" s="130"/>
      <c r="F20" s="130"/>
      <c r="G20" s="130"/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  <c r="AA20" s="130"/>
      <c r="AB20" s="130"/>
      <c r="AC20" s="130"/>
      <c r="AD20" s="130"/>
      <c r="AE20" s="130"/>
      <c r="AF20" s="130"/>
      <c r="AG20" s="130"/>
      <c r="AH20" s="130"/>
      <c r="AI20" s="130"/>
      <c r="AJ20" s="130"/>
      <c r="AK20" s="130"/>
    </row>
    <row r="21" spans="1:37" ht="14.25" customHeight="1">
      <c r="A21" s="130"/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  <c r="AA21" s="130"/>
      <c r="AB21" s="130"/>
      <c r="AC21" s="130"/>
      <c r="AD21" s="130"/>
      <c r="AE21" s="130"/>
      <c r="AF21" s="130"/>
      <c r="AG21" s="130"/>
      <c r="AH21" s="130"/>
      <c r="AI21" s="130"/>
      <c r="AJ21" s="130"/>
      <c r="AK21" s="130"/>
    </row>
    <row r="22" spans="1:37" ht="14.25" customHeight="1">
      <c r="A22" s="130"/>
      <c r="B22" s="130"/>
      <c r="C22" s="130"/>
      <c r="D22" s="130"/>
      <c r="E22" s="130"/>
      <c r="F22" s="130"/>
      <c r="G22" s="130"/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  <c r="AA22" s="130"/>
      <c r="AB22" s="130"/>
      <c r="AC22" s="130"/>
      <c r="AD22" s="130"/>
      <c r="AE22" s="130"/>
      <c r="AF22" s="130"/>
      <c r="AG22" s="130"/>
      <c r="AH22" s="130"/>
      <c r="AI22" s="130"/>
      <c r="AJ22" s="130"/>
      <c r="AK22" s="130"/>
    </row>
    <row r="23" spans="1:37" ht="14.25" customHeight="1">
      <c r="A23" s="130"/>
      <c r="B23" s="130"/>
      <c r="C23" s="130"/>
      <c r="D23" s="130"/>
      <c r="E23" s="130"/>
      <c r="F23" s="130"/>
      <c r="G23" s="130"/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</row>
    <row r="24" spans="1:37" ht="14.25" customHeight="1">
      <c r="A24" s="130"/>
      <c r="B24" s="130"/>
      <c r="C24" s="130"/>
      <c r="D24" s="130"/>
      <c r="E24" s="130"/>
      <c r="F24" s="130"/>
      <c r="G24" s="130"/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130"/>
      <c r="AB24" s="130"/>
      <c r="AC24" s="130"/>
      <c r="AD24" s="130"/>
      <c r="AE24" s="130"/>
      <c r="AF24" s="130"/>
      <c r="AG24" s="130"/>
      <c r="AH24" s="130"/>
      <c r="AI24" s="130"/>
      <c r="AJ24" s="130"/>
      <c r="AK24" s="130"/>
    </row>
    <row r="25" spans="1:37" ht="14.25" customHeight="1">
      <c r="A25" s="130"/>
      <c r="B25" s="130"/>
      <c r="C25" s="130"/>
      <c r="D25" s="130"/>
      <c r="E25" s="130"/>
      <c r="F25" s="130"/>
      <c r="G25" s="130"/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130"/>
      <c r="AB25" s="130"/>
      <c r="AC25" s="130"/>
      <c r="AD25" s="130"/>
      <c r="AE25" s="130"/>
      <c r="AF25" s="130"/>
      <c r="AG25" s="130"/>
      <c r="AH25" s="130"/>
      <c r="AI25" s="130"/>
      <c r="AJ25" s="130"/>
      <c r="AK25" s="130"/>
    </row>
    <row r="26" spans="1:37" ht="14.25" customHeight="1">
      <c r="A26" s="130"/>
      <c r="B26" s="130"/>
      <c r="C26" s="130"/>
      <c r="D26" s="130"/>
      <c r="E26" s="130"/>
      <c r="F26" s="130"/>
      <c r="G26" s="130"/>
      <c r="H26" s="130"/>
      <c r="I26" s="130"/>
      <c r="J26" s="130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/>
      <c r="AH26" s="130"/>
      <c r="AI26" s="130"/>
      <c r="AJ26" s="130"/>
      <c r="AK26" s="130"/>
    </row>
    <row r="27" spans="1:37" ht="14.25" customHeight="1">
      <c r="A27" s="130"/>
      <c r="B27" s="130"/>
      <c r="C27" s="130"/>
      <c r="D27" s="130"/>
      <c r="E27" s="130"/>
      <c r="F27" s="130"/>
      <c r="G27" s="130"/>
      <c r="H27" s="130"/>
      <c r="I27" s="130"/>
      <c r="J27" s="130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  <c r="W27" s="130"/>
      <c r="X27" s="130"/>
      <c r="Y27" s="130"/>
      <c r="Z27" s="130"/>
      <c r="AA27" s="130"/>
      <c r="AB27" s="130"/>
      <c r="AC27" s="130"/>
      <c r="AD27" s="130"/>
      <c r="AE27" s="130"/>
      <c r="AF27" s="130"/>
      <c r="AG27" s="130"/>
      <c r="AH27" s="130"/>
      <c r="AI27" s="130"/>
      <c r="AJ27" s="130"/>
      <c r="AK27" s="130"/>
    </row>
    <row r="28" spans="1:37" ht="14.25" customHeight="1">
      <c r="A28" s="130"/>
      <c r="B28" s="130"/>
      <c r="C28" s="130"/>
      <c r="D28" s="130"/>
      <c r="E28" s="130"/>
      <c r="F28" s="130"/>
      <c r="G28" s="130"/>
      <c r="H28" s="130"/>
      <c r="I28" s="130"/>
      <c r="J28" s="130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  <c r="W28" s="130"/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/>
      <c r="AI28" s="130"/>
      <c r="AJ28" s="130"/>
      <c r="AK28" s="130"/>
    </row>
    <row r="29" spans="1:37" ht="14.25" customHeight="1">
      <c r="A29" s="130"/>
      <c r="B29" s="130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0"/>
      <c r="AJ29" s="130"/>
      <c r="AK29" s="130"/>
    </row>
    <row r="30" spans="1:37" ht="14.25" customHeight="1">
      <c r="A30" s="130"/>
      <c r="B30" s="130"/>
      <c r="C30" s="130"/>
      <c r="D30" s="130"/>
      <c r="E30" s="130"/>
      <c r="F30" s="130"/>
      <c r="G30" s="130"/>
      <c r="H30" s="130"/>
      <c r="I30" s="130"/>
      <c r="J30" s="130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  <c r="W30" s="130"/>
      <c r="X30" s="130"/>
      <c r="Y30" s="130"/>
      <c r="Z30" s="130"/>
      <c r="AA30" s="130"/>
      <c r="AB30" s="130"/>
      <c r="AC30" s="130"/>
      <c r="AD30" s="130"/>
      <c r="AE30" s="130"/>
      <c r="AF30" s="130"/>
      <c r="AG30" s="130"/>
      <c r="AH30" s="130"/>
      <c r="AI30" s="130"/>
      <c r="AJ30" s="130"/>
      <c r="AK30" s="130"/>
    </row>
    <row r="31" spans="1:37" ht="14.25" customHeight="1">
      <c r="A31" s="130"/>
      <c r="B31" s="130"/>
      <c r="C31" s="130"/>
      <c r="D31" s="130"/>
      <c r="E31" s="130"/>
      <c r="F31" s="130"/>
      <c r="G31" s="130"/>
      <c r="H31" s="130"/>
      <c r="I31" s="130"/>
      <c r="J31" s="130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</row>
    <row r="32" spans="1:37" ht="14.25" customHeight="1">
      <c r="A32" s="130"/>
      <c r="B32" s="130"/>
      <c r="C32" s="130"/>
      <c r="D32" s="130"/>
      <c r="E32" s="130"/>
      <c r="F32" s="130"/>
      <c r="G32" s="130"/>
      <c r="H32" s="130"/>
      <c r="I32" s="130"/>
      <c r="J32" s="130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  <c r="W32" s="130"/>
      <c r="X32" s="130"/>
      <c r="Y32" s="130"/>
      <c r="Z32" s="130"/>
      <c r="AA32" s="130"/>
      <c r="AB32" s="130"/>
      <c r="AC32" s="130"/>
      <c r="AD32" s="130"/>
      <c r="AE32" s="130"/>
      <c r="AF32" s="130"/>
      <c r="AG32" s="130"/>
      <c r="AH32" s="130"/>
      <c r="AI32" s="130"/>
      <c r="AJ32" s="130"/>
      <c r="AK32" s="130"/>
    </row>
    <row r="33" spans="1:37" ht="14.25" customHeight="1">
      <c r="A33" s="130"/>
      <c r="B33" s="130"/>
      <c r="C33" s="130"/>
      <c r="D33" s="130"/>
      <c r="E33" s="130"/>
      <c r="F33" s="130"/>
      <c r="G33" s="130"/>
      <c r="H33" s="130"/>
      <c r="I33" s="130"/>
      <c r="J33" s="130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0"/>
      <c r="AK33" s="130"/>
    </row>
    <row r="34" spans="1:37" ht="14.25" customHeight="1">
      <c r="A34" s="130"/>
      <c r="B34" s="130"/>
      <c r="C34" s="130"/>
      <c r="D34" s="130"/>
      <c r="E34" s="130"/>
      <c r="F34" s="130"/>
      <c r="G34" s="130"/>
      <c r="H34" s="130"/>
      <c r="I34" s="130"/>
      <c r="J34" s="130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130"/>
      <c r="AA34" s="130"/>
      <c r="AB34" s="130"/>
      <c r="AC34" s="130"/>
      <c r="AD34" s="130"/>
      <c r="AE34" s="130"/>
      <c r="AF34" s="130"/>
      <c r="AG34" s="130"/>
      <c r="AH34" s="130"/>
      <c r="AI34" s="130"/>
      <c r="AJ34" s="130"/>
      <c r="AK34" s="130"/>
    </row>
    <row r="35" spans="1:37" ht="14.25" customHeight="1">
      <c r="A35" s="130"/>
      <c r="B35" s="130"/>
      <c r="C35" s="130"/>
      <c r="D35" s="130"/>
      <c r="E35" s="130"/>
      <c r="F35" s="130"/>
      <c r="G35" s="130"/>
      <c r="H35" s="130"/>
      <c r="I35" s="130"/>
      <c r="J35" s="130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  <c r="W35" s="130"/>
      <c r="X35" s="130"/>
      <c r="Y35" s="130"/>
      <c r="Z35" s="130"/>
      <c r="AA35" s="130"/>
      <c r="AB35" s="130"/>
      <c r="AC35" s="130"/>
      <c r="AD35" s="130"/>
      <c r="AE35" s="130"/>
      <c r="AF35" s="130"/>
      <c r="AG35" s="130"/>
      <c r="AH35" s="130"/>
      <c r="AI35" s="130"/>
      <c r="AJ35" s="130"/>
      <c r="AK35" s="130"/>
    </row>
    <row r="36" spans="1:37" ht="14.25" customHeight="1">
      <c r="A36" s="130"/>
      <c r="B36" s="130"/>
      <c r="C36" s="130"/>
      <c r="D36" s="130"/>
      <c r="E36" s="130"/>
      <c r="F36" s="130"/>
      <c r="G36" s="130"/>
      <c r="H36" s="130"/>
      <c r="I36" s="130"/>
      <c r="J36" s="130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/>
      <c r="AH36" s="130"/>
      <c r="AI36" s="130"/>
      <c r="AJ36" s="130"/>
      <c r="AK36" s="130"/>
    </row>
    <row r="37" spans="1:37" ht="14.25" customHeight="1">
      <c r="A37" s="130"/>
      <c r="B37" s="130"/>
      <c r="C37" s="130"/>
      <c r="D37" s="130"/>
      <c r="E37" s="130"/>
      <c r="F37" s="130"/>
      <c r="G37" s="130"/>
      <c r="H37" s="130"/>
      <c r="I37" s="130"/>
      <c r="J37" s="130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  <c r="W37" s="130"/>
      <c r="X37" s="130"/>
      <c r="Y37" s="130"/>
      <c r="Z37" s="130"/>
      <c r="AA37" s="130"/>
      <c r="AB37" s="130"/>
      <c r="AC37" s="130"/>
      <c r="AD37" s="130"/>
      <c r="AE37" s="130"/>
      <c r="AF37" s="130"/>
      <c r="AG37" s="130"/>
      <c r="AH37" s="130"/>
      <c r="AI37" s="130"/>
      <c r="AJ37" s="130"/>
      <c r="AK37" s="130"/>
    </row>
    <row r="38" spans="1:37" ht="14.25" customHeight="1">
      <c r="A38" s="130"/>
      <c r="B38" s="130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</row>
    <row r="39" spans="1:37" ht="14.25" customHeight="1">
      <c r="A39" s="130"/>
      <c r="B39" s="130"/>
      <c r="C39" s="130"/>
      <c r="D39" s="130"/>
      <c r="E39" s="130"/>
      <c r="F39" s="130"/>
      <c r="G39" s="130"/>
      <c r="H39" s="130"/>
      <c r="I39" s="130"/>
      <c r="J39" s="130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  <c r="W39" s="130"/>
      <c r="X39" s="130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</row>
    <row r="40" spans="1:37" ht="14.25" customHeight="1">
      <c r="A40" s="130"/>
      <c r="B40" s="130"/>
      <c r="C40" s="130"/>
      <c r="D40" s="130"/>
      <c r="E40" s="130"/>
      <c r="F40" s="13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</row>
    <row r="41" spans="1:37" ht="14.25" customHeight="1">
      <c r="A41" s="130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</row>
    <row r="42" spans="1:37" ht="14.25" customHeight="1">
      <c r="A42" s="130"/>
      <c r="B42" s="130"/>
      <c r="C42" s="130"/>
      <c r="D42" s="130"/>
      <c r="E42" s="130"/>
      <c r="F42" s="13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</row>
    <row r="43" spans="1:37" ht="14.25" customHeight="1">
      <c r="A43" s="130"/>
      <c r="B43" s="130"/>
      <c r="C43" s="130"/>
      <c r="D43" s="130"/>
      <c r="E43" s="130"/>
      <c r="F43" s="130"/>
      <c r="G43" s="130"/>
      <c r="H43" s="130"/>
      <c r="I43" s="130"/>
      <c r="J43" s="130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  <c r="W43" s="130"/>
      <c r="X43" s="130"/>
      <c r="Y43" s="130"/>
      <c r="Z43" s="130"/>
      <c r="AA43" s="130"/>
      <c r="AB43" s="130"/>
      <c r="AC43" s="130"/>
      <c r="AD43" s="130"/>
      <c r="AE43" s="130"/>
      <c r="AF43" s="130"/>
      <c r="AG43" s="130"/>
      <c r="AH43" s="130"/>
      <c r="AI43" s="130"/>
      <c r="AJ43" s="130"/>
      <c r="AK43" s="130"/>
    </row>
    <row r="44" spans="1:37" ht="14.25" customHeight="1">
      <c r="A44" s="130"/>
      <c r="B44" s="130"/>
      <c r="C44" s="130"/>
      <c r="D44" s="130"/>
      <c r="E44" s="130"/>
      <c r="F44" s="130"/>
      <c r="G44" s="130"/>
      <c r="H44" s="130"/>
      <c r="I44" s="130"/>
      <c r="J44" s="130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</row>
    <row r="45" spans="1:37" ht="14.25" customHeight="1">
      <c r="A45" s="130"/>
      <c r="B45" s="130"/>
      <c r="C45" s="130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  <c r="W45" s="130"/>
      <c r="X45" s="130"/>
      <c r="Y45" s="130"/>
      <c r="Z45" s="130"/>
      <c r="AA45" s="130"/>
      <c r="AB45" s="130"/>
      <c r="AC45" s="130"/>
      <c r="AD45" s="130"/>
      <c r="AE45" s="130"/>
      <c r="AF45" s="130"/>
      <c r="AG45" s="130"/>
      <c r="AH45" s="130"/>
      <c r="AI45" s="130"/>
      <c r="AJ45" s="130"/>
      <c r="AK45" s="130"/>
    </row>
    <row r="46" spans="1:37" ht="14.25" customHeight="1">
      <c r="A46" s="130"/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</row>
    <row r="47" spans="1:37" ht="14.25" customHeight="1">
      <c r="A47" s="130"/>
      <c r="B47" s="130"/>
      <c r="C47" s="130"/>
      <c r="D47" s="130"/>
      <c r="E47" s="130"/>
      <c r="F47" s="130"/>
      <c r="G47" s="130"/>
      <c r="H47" s="130"/>
      <c r="I47" s="130"/>
      <c r="J47" s="130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  <c r="W47" s="130"/>
      <c r="X47" s="130"/>
      <c r="Y47" s="130"/>
      <c r="Z47" s="130"/>
      <c r="AA47" s="130"/>
      <c r="AB47" s="130"/>
      <c r="AC47" s="130"/>
      <c r="AD47" s="130"/>
      <c r="AE47" s="130"/>
      <c r="AF47" s="130"/>
      <c r="AG47" s="130"/>
      <c r="AH47" s="130"/>
      <c r="AI47" s="130"/>
      <c r="AJ47" s="130"/>
      <c r="AK47" s="130"/>
    </row>
    <row r="48" spans="1:37" ht="14.25" customHeight="1">
      <c r="A48" s="130"/>
      <c r="B48" s="130"/>
      <c r="C48" s="130"/>
      <c r="D48" s="130"/>
      <c r="E48" s="130"/>
      <c r="F48" s="130"/>
      <c r="G48" s="130"/>
      <c r="H48" s="130"/>
      <c r="I48" s="130"/>
      <c r="J48" s="130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  <c r="W48" s="130"/>
      <c r="X48" s="130"/>
      <c r="Y48" s="130"/>
      <c r="Z48" s="130"/>
      <c r="AA48" s="130"/>
      <c r="AB48" s="130"/>
      <c r="AC48" s="130"/>
      <c r="AD48" s="130"/>
      <c r="AE48" s="130"/>
      <c r="AF48" s="130"/>
      <c r="AG48" s="130"/>
      <c r="AH48" s="130"/>
      <c r="AI48" s="130"/>
      <c r="AJ48" s="130"/>
      <c r="AK48" s="130"/>
    </row>
    <row r="49" spans="1:37" ht="14.25" customHeight="1">
      <c r="A49" s="130"/>
      <c r="B49" s="130"/>
      <c r="C49" s="130"/>
      <c r="D49" s="130"/>
      <c r="E49" s="130"/>
      <c r="F49" s="130"/>
      <c r="G49" s="130"/>
      <c r="H49" s="130"/>
      <c r="I49" s="130"/>
      <c r="J49" s="130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  <c r="W49" s="130"/>
      <c r="X49" s="130"/>
      <c r="Y49" s="130"/>
      <c r="Z49" s="130"/>
      <c r="AA49" s="130"/>
      <c r="AB49" s="130"/>
      <c r="AC49" s="130"/>
      <c r="AD49" s="130"/>
      <c r="AE49" s="130"/>
      <c r="AF49" s="130"/>
      <c r="AG49" s="130"/>
      <c r="AH49" s="130"/>
      <c r="AI49" s="130"/>
      <c r="AJ49" s="130"/>
      <c r="AK49" s="130"/>
    </row>
    <row r="50" spans="1:37" ht="14.25" customHeight="1">
      <c r="A50" s="130"/>
      <c r="B50" s="130"/>
      <c r="C50" s="130"/>
      <c r="D50" s="130"/>
      <c r="E50" s="130"/>
      <c r="F50" s="130"/>
      <c r="G50" s="130"/>
      <c r="H50" s="130"/>
      <c r="I50" s="130"/>
      <c r="J50" s="130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  <c r="W50" s="130"/>
      <c r="X50" s="130"/>
      <c r="Y50" s="130"/>
      <c r="Z50" s="130"/>
      <c r="AA50" s="130"/>
      <c r="AB50" s="130"/>
      <c r="AC50" s="130"/>
      <c r="AD50" s="130"/>
      <c r="AE50" s="130"/>
      <c r="AF50" s="130"/>
      <c r="AG50" s="130"/>
      <c r="AH50" s="130"/>
      <c r="AI50" s="130"/>
      <c r="AJ50" s="130"/>
      <c r="AK50" s="130"/>
    </row>
    <row r="51" spans="1:37" ht="14.25" customHeight="1">
      <c r="A51" s="130"/>
      <c r="B51" s="130"/>
      <c r="C51" s="130"/>
      <c r="D51" s="130"/>
      <c r="E51" s="130"/>
      <c r="F51" s="130"/>
      <c r="G51" s="130"/>
      <c r="H51" s="130"/>
      <c r="I51" s="130"/>
      <c r="J51" s="130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  <c r="W51" s="130"/>
      <c r="X51" s="130"/>
      <c r="Y51" s="130"/>
      <c r="Z51" s="130"/>
      <c r="AA51" s="130"/>
      <c r="AB51" s="130"/>
      <c r="AC51" s="130"/>
      <c r="AD51" s="130"/>
      <c r="AE51" s="130"/>
      <c r="AF51" s="130"/>
      <c r="AG51" s="130"/>
      <c r="AH51" s="130"/>
      <c r="AI51" s="130"/>
      <c r="AJ51" s="130"/>
      <c r="AK51" s="130"/>
    </row>
    <row r="52" spans="1:37" ht="14.25" customHeight="1">
      <c r="A52" s="130"/>
      <c r="B52" s="130"/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  <c r="W52" s="130"/>
      <c r="X52" s="130"/>
      <c r="Y52" s="130"/>
      <c r="Z52" s="130"/>
      <c r="AA52" s="130"/>
      <c r="AB52" s="130"/>
      <c r="AC52" s="130"/>
      <c r="AD52" s="130"/>
      <c r="AE52" s="130"/>
      <c r="AF52" s="130"/>
      <c r="AG52" s="130"/>
      <c r="AH52" s="130"/>
      <c r="AI52" s="130"/>
      <c r="AJ52" s="130"/>
      <c r="AK52" s="130"/>
    </row>
    <row r="53" spans="1:37" ht="14.25" customHeight="1">
      <c r="A53" s="130"/>
      <c r="B53" s="130"/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  <c r="W53" s="130"/>
      <c r="X53" s="130"/>
      <c r="Y53" s="130"/>
      <c r="Z53" s="130"/>
      <c r="AA53" s="130"/>
      <c r="AB53" s="130"/>
      <c r="AC53" s="130"/>
      <c r="AD53" s="130"/>
      <c r="AE53" s="130"/>
      <c r="AF53" s="130"/>
      <c r="AG53" s="130"/>
      <c r="AH53" s="130"/>
      <c r="AI53" s="130"/>
      <c r="AJ53" s="130"/>
      <c r="AK53" s="130"/>
    </row>
    <row r="54" spans="1:37" ht="14.25" customHeight="1">
      <c r="A54" s="130"/>
      <c r="B54" s="130"/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  <c r="W54" s="130"/>
      <c r="X54" s="130"/>
      <c r="Y54" s="130"/>
      <c r="Z54" s="130"/>
      <c r="AA54" s="130"/>
      <c r="AB54" s="130"/>
      <c r="AC54" s="130"/>
      <c r="AD54" s="130"/>
      <c r="AE54" s="130"/>
      <c r="AF54" s="130"/>
      <c r="AG54" s="130"/>
      <c r="AH54" s="130"/>
      <c r="AI54" s="130"/>
      <c r="AJ54" s="130"/>
      <c r="AK54" s="130"/>
    </row>
    <row r="55" spans="1:37" ht="14.25" customHeight="1">
      <c r="A55" s="130"/>
      <c r="B55" s="130"/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  <c r="W55" s="130"/>
      <c r="X55" s="130"/>
      <c r="Y55" s="130"/>
      <c r="Z55" s="130"/>
      <c r="AA55" s="130"/>
      <c r="AB55" s="130"/>
      <c r="AC55" s="130"/>
      <c r="AD55" s="130"/>
      <c r="AE55" s="130"/>
      <c r="AF55" s="130"/>
      <c r="AG55" s="130"/>
      <c r="AH55" s="130"/>
      <c r="AI55" s="130"/>
      <c r="AJ55" s="130"/>
      <c r="AK55" s="130"/>
    </row>
    <row r="56" spans="1:37" ht="14.25" customHeight="1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  <c r="T56" s="130"/>
      <c r="U56" s="130"/>
      <c r="V56" s="130"/>
      <c r="W56" s="130"/>
      <c r="X56" s="130"/>
      <c r="Y56" s="130"/>
      <c r="Z56" s="130"/>
      <c r="AA56" s="130"/>
      <c r="AB56" s="130"/>
      <c r="AC56" s="130"/>
      <c r="AD56" s="130"/>
      <c r="AE56" s="130"/>
      <c r="AF56" s="130"/>
      <c r="AG56" s="130"/>
      <c r="AH56" s="130"/>
      <c r="AI56" s="130"/>
      <c r="AJ56" s="130"/>
      <c r="AK56" s="130"/>
    </row>
    <row r="57" spans="1:37" ht="14.25" customHeight="1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  <c r="T57" s="130"/>
      <c r="U57" s="130"/>
      <c r="V57" s="130"/>
      <c r="W57" s="130"/>
      <c r="X57" s="130"/>
      <c r="Y57" s="130"/>
      <c r="Z57" s="130"/>
      <c r="AA57" s="130"/>
      <c r="AB57" s="130"/>
      <c r="AC57" s="130"/>
      <c r="AD57" s="130"/>
      <c r="AE57" s="130"/>
      <c r="AF57" s="130"/>
      <c r="AG57" s="130"/>
      <c r="AH57" s="130"/>
      <c r="AI57" s="130"/>
      <c r="AJ57" s="130"/>
      <c r="AK57" s="130"/>
    </row>
    <row r="58" spans="1:37" ht="14.25" customHeight="1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  <c r="T58" s="130"/>
      <c r="U58" s="130"/>
      <c r="V58" s="130"/>
      <c r="W58" s="130"/>
      <c r="X58" s="130"/>
      <c r="Y58" s="130"/>
      <c r="Z58" s="130"/>
      <c r="AA58" s="130"/>
      <c r="AB58" s="130"/>
      <c r="AC58" s="130"/>
      <c r="AD58" s="130"/>
      <c r="AE58" s="130"/>
      <c r="AF58" s="130"/>
      <c r="AG58" s="130"/>
      <c r="AH58" s="130"/>
      <c r="AI58" s="130"/>
      <c r="AJ58" s="130"/>
      <c r="AK58" s="130"/>
    </row>
    <row r="59" spans="1:37" ht="14.25" customHeight="1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  <c r="T59" s="130"/>
      <c r="U59" s="130"/>
      <c r="V59" s="130"/>
      <c r="W59" s="130"/>
      <c r="X59" s="130"/>
      <c r="Y59" s="130"/>
      <c r="Z59" s="130"/>
      <c r="AA59" s="130"/>
      <c r="AB59" s="130"/>
      <c r="AC59" s="130"/>
      <c r="AD59" s="130"/>
      <c r="AE59" s="130"/>
      <c r="AF59" s="130"/>
      <c r="AG59" s="130"/>
      <c r="AH59" s="130"/>
      <c r="AI59" s="130"/>
      <c r="AJ59" s="130"/>
      <c r="AK59" s="130"/>
    </row>
    <row r="60" spans="1:37" ht="14.25" customHeight="1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  <c r="T60" s="130"/>
      <c r="U60" s="130"/>
      <c r="V60" s="130"/>
      <c r="W60" s="130"/>
      <c r="X60" s="130"/>
      <c r="Y60" s="130"/>
      <c r="Z60" s="130"/>
      <c r="AA60" s="130"/>
      <c r="AB60" s="130"/>
      <c r="AC60" s="130"/>
      <c r="AD60" s="130"/>
      <c r="AE60" s="130"/>
      <c r="AF60" s="130"/>
      <c r="AG60" s="130"/>
      <c r="AH60" s="130"/>
      <c r="AI60" s="130"/>
      <c r="AJ60" s="130"/>
      <c r="AK60" s="130"/>
    </row>
    <row r="61" spans="1:37" ht="14.25" customHeight="1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  <c r="T61" s="130"/>
      <c r="U61" s="130"/>
      <c r="V61" s="130"/>
      <c r="W61" s="130"/>
      <c r="X61" s="130"/>
      <c r="Y61" s="130"/>
      <c r="Z61" s="130"/>
      <c r="AA61" s="130"/>
      <c r="AB61" s="130"/>
      <c r="AC61" s="130"/>
      <c r="AD61" s="130"/>
      <c r="AE61" s="130"/>
      <c r="AF61" s="130"/>
      <c r="AG61" s="130"/>
      <c r="AH61" s="130"/>
      <c r="AI61" s="130"/>
      <c r="AJ61" s="130"/>
      <c r="AK61" s="130"/>
    </row>
    <row r="62" spans="1:37" ht="14.25" customHeight="1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  <c r="T62" s="130"/>
      <c r="U62" s="130"/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</row>
    <row r="63" spans="1:37" ht="14.25" customHeight="1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  <c r="T63" s="130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</row>
    <row r="64" spans="1:37" ht="14.25" customHeight="1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  <c r="T64" s="130"/>
      <c r="U64" s="130"/>
      <c r="V64" s="130"/>
      <c r="W64" s="130"/>
      <c r="X64" s="130"/>
      <c r="Y64" s="130"/>
      <c r="Z64" s="130"/>
      <c r="AA64" s="130"/>
      <c r="AB64" s="130"/>
      <c r="AC64" s="130"/>
      <c r="AD64" s="130"/>
      <c r="AE64" s="130"/>
      <c r="AF64" s="130"/>
      <c r="AG64" s="130"/>
      <c r="AH64" s="130"/>
      <c r="AI64" s="130"/>
      <c r="AJ64" s="130"/>
      <c r="AK64" s="130"/>
    </row>
    <row r="65" spans="1:37" ht="14.25" customHeight="1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  <c r="T65" s="130"/>
      <c r="U65" s="130"/>
      <c r="V65" s="130"/>
      <c r="W65" s="130"/>
      <c r="X65" s="130"/>
      <c r="Y65" s="130"/>
      <c r="Z65" s="130"/>
      <c r="AA65" s="130"/>
      <c r="AB65" s="130"/>
      <c r="AC65" s="130"/>
      <c r="AD65" s="130"/>
      <c r="AE65" s="130"/>
      <c r="AF65" s="130"/>
      <c r="AG65" s="130"/>
      <c r="AH65" s="130"/>
      <c r="AI65" s="130"/>
      <c r="AJ65" s="130"/>
      <c r="AK65" s="130"/>
    </row>
    <row r="66" spans="1:37" ht="14.25" customHeight="1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  <c r="T66" s="130"/>
      <c r="U66" s="130"/>
      <c r="V66" s="130"/>
      <c r="W66" s="130"/>
      <c r="X66" s="130"/>
      <c r="Y66" s="130"/>
      <c r="Z66" s="130"/>
      <c r="AA66" s="130"/>
      <c r="AB66" s="130"/>
      <c r="AC66" s="130"/>
      <c r="AD66" s="130"/>
      <c r="AE66" s="130"/>
      <c r="AF66" s="130"/>
      <c r="AG66" s="130"/>
      <c r="AH66" s="130"/>
      <c r="AI66" s="130"/>
      <c r="AJ66" s="130"/>
      <c r="AK66" s="130"/>
    </row>
    <row r="67" spans="1:37" ht="14.25" customHeight="1">
      <c r="A67" s="130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</row>
    <row r="68" spans="1:37" ht="14.25" customHeight="1">
      <c r="A68" s="130"/>
      <c r="B68" s="130"/>
      <c r="C68" s="130"/>
      <c r="D68" s="130"/>
      <c r="E68" s="130"/>
      <c r="F68" s="130"/>
      <c r="G68" s="130"/>
      <c r="H68" s="130"/>
      <c r="I68" s="130"/>
      <c r="J68" s="130"/>
      <c r="K68" s="130"/>
      <c r="L68" s="130"/>
      <c r="M68" s="130"/>
      <c r="N68" s="130"/>
      <c r="O68" s="130"/>
      <c r="P68" s="130"/>
      <c r="Q68" s="130"/>
      <c r="R68" s="130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0"/>
      <c r="AE68" s="130"/>
      <c r="AF68" s="130"/>
      <c r="AG68" s="130"/>
      <c r="AH68" s="130"/>
      <c r="AI68" s="130"/>
      <c r="AJ68" s="130"/>
      <c r="AK68" s="130"/>
    </row>
    <row r="69" spans="1:37" ht="14.25" customHeight="1">
      <c r="A69" s="130"/>
      <c r="B69" s="130"/>
      <c r="C69" s="130"/>
      <c r="D69" s="130"/>
      <c r="E69" s="130"/>
      <c r="F69" s="130"/>
      <c r="G69" s="130"/>
      <c r="H69" s="130"/>
      <c r="I69" s="130"/>
      <c r="J69" s="130"/>
      <c r="K69" s="130"/>
      <c r="L69" s="130"/>
      <c r="M69" s="130"/>
      <c r="N69" s="130"/>
      <c r="O69" s="130"/>
      <c r="P69" s="130"/>
      <c r="Q69" s="130"/>
      <c r="R69" s="130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0"/>
      <c r="AE69" s="130"/>
      <c r="AF69" s="130"/>
      <c r="AG69" s="130"/>
      <c r="AH69" s="130"/>
      <c r="AI69" s="130"/>
      <c r="AJ69" s="130"/>
      <c r="AK69" s="130"/>
    </row>
    <row r="70" spans="1:37" ht="14.25" customHeight="1">
      <c r="A70" s="130"/>
      <c r="B70" s="130"/>
      <c r="C70" s="130"/>
      <c r="D70" s="130"/>
      <c r="E70" s="130"/>
      <c r="F70" s="130"/>
      <c r="G70" s="130"/>
      <c r="H70" s="130"/>
      <c r="I70" s="130"/>
      <c r="J70" s="130"/>
      <c r="K70" s="130"/>
      <c r="L70" s="130"/>
      <c r="M70" s="130"/>
      <c r="N70" s="130"/>
      <c r="O70" s="130"/>
      <c r="P70" s="130"/>
      <c r="Q70" s="130"/>
      <c r="R70" s="130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0"/>
      <c r="AE70" s="130"/>
      <c r="AF70" s="130"/>
      <c r="AG70" s="130"/>
      <c r="AH70" s="130"/>
      <c r="AI70" s="130"/>
      <c r="AJ70" s="130"/>
      <c r="AK70" s="130"/>
    </row>
    <row r="71" spans="1:37" ht="14.25" customHeight="1">
      <c r="A71" s="130"/>
      <c r="B71" s="130"/>
      <c r="C71" s="130"/>
      <c r="D71" s="130"/>
      <c r="E71" s="130"/>
      <c r="F71" s="130"/>
      <c r="G71" s="130"/>
      <c r="H71" s="130"/>
      <c r="I71" s="130"/>
      <c r="J71" s="130"/>
      <c r="K71" s="130"/>
      <c r="L71" s="130"/>
      <c r="M71" s="130"/>
      <c r="N71" s="130"/>
      <c r="O71" s="130"/>
      <c r="P71" s="130"/>
      <c r="Q71" s="130"/>
      <c r="R71" s="130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0"/>
      <c r="AE71" s="130"/>
      <c r="AF71" s="130"/>
      <c r="AG71" s="130"/>
      <c r="AH71" s="130"/>
      <c r="AI71" s="130"/>
      <c r="AJ71" s="130"/>
      <c r="AK71" s="130"/>
    </row>
    <row r="72" spans="1:37" ht="14.25" customHeight="1">
      <c r="A72" s="130"/>
      <c r="B72" s="130"/>
      <c r="C72" s="130"/>
      <c r="D72" s="130"/>
      <c r="E72" s="130"/>
      <c r="F72" s="130"/>
      <c r="G72" s="130"/>
      <c r="H72" s="130"/>
      <c r="I72" s="130"/>
      <c r="J72" s="130"/>
      <c r="K72" s="130"/>
      <c r="L72" s="130"/>
      <c r="M72" s="130"/>
      <c r="N72" s="130"/>
      <c r="O72" s="130"/>
      <c r="P72" s="130"/>
      <c r="Q72" s="130"/>
      <c r="R72" s="130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0"/>
      <c r="AE72" s="130"/>
      <c r="AF72" s="130"/>
      <c r="AG72" s="130"/>
      <c r="AH72" s="130"/>
      <c r="AI72" s="130"/>
      <c r="AJ72" s="130"/>
      <c r="AK72" s="130"/>
    </row>
    <row r="73" spans="1:37" ht="14.25" customHeight="1">
      <c r="A73" s="130"/>
      <c r="B73" s="130"/>
      <c r="C73" s="130"/>
      <c r="D73" s="130"/>
      <c r="E73" s="130"/>
      <c r="F73" s="130"/>
      <c r="G73" s="130"/>
      <c r="H73" s="130"/>
      <c r="I73" s="130"/>
      <c r="J73" s="130"/>
      <c r="K73" s="130"/>
      <c r="L73" s="130"/>
      <c r="M73" s="130"/>
      <c r="N73" s="130"/>
      <c r="O73" s="130"/>
      <c r="P73" s="130"/>
      <c r="Q73" s="130"/>
      <c r="R73" s="130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0"/>
      <c r="AE73" s="130"/>
      <c r="AF73" s="130"/>
      <c r="AG73" s="130"/>
      <c r="AH73" s="130"/>
      <c r="AI73" s="130"/>
      <c r="AJ73" s="130"/>
      <c r="AK73" s="130"/>
    </row>
    <row r="74" spans="1:37" ht="14.25" customHeight="1">
      <c r="A74" s="130"/>
      <c r="B74" s="130"/>
      <c r="C74" s="130"/>
      <c r="D74" s="130"/>
      <c r="E74" s="130"/>
      <c r="F74" s="130"/>
      <c r="G74" s="130"/>
      <c r="H74" s="130"/>
      <c r="I74" s="130"/>
      <c r="J74" s="130"/>
      <c r="K74" s="130"/>
      <c r="L74" s="130"/>
      <c r="M74" s="130"/>
      <c r="N74" s="130"/>
      <c r="O74" s="130"/>
      <c r="P74" s="130"/>
      <c r="Q74" s="130"/>
      <c r="R74" s="130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0"/>
      <c r="AE74" s="130"/>
      <c r="AF74" s="130"/>
      <c r="AG74" s="130"/>
      <c r="AH74" s="130"/>
      <c r="AI74" s="130"/>
      <c r="AJ74" s="130"/>
      <c r="AK74" s="130"/>
    </row>
    <row r="75" spans="1:37" ht="14.25" customHeight="1">
      <c r="A75" s="130"/>
      <c r="B75" s="130"/>
      <c r="C75" s="130"/>
      <c r="D75" s="130"/>
      <c r="E75" s="130"/>
      <c r="F75" s="130"/>
      <c r="G75" s="130"/>
      <c r="H75" s="130"/>
      <c r="I75" s="130"/>
      <c r="J75" s="130"/>
      <c r="K75" s="130"/>
      <c r="L75" s="130"/>
      <c r="M75" s="130"/>
      <c r="N75" s="130"/>
      <c r="O75" s="130"/>
      <c r="P75" s="130"/>
      <c r="Q75" s="130"/>
      <c r="R75" s="130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0"/>
      <c r="AE75" s="130"/>
      <c r="AF75" s="130"/>
      <c r="AG75" s="130"/>
      <c r="AH75" s="130"/>
      <c r="AI75" s="130"/>
      <c r="AJ75" s="130"/>
      <c r="AK75" s="130"/>
    </row>
    <row r="76" spans="1:37" ht="14.25" customHeight="1">
      <c r="A76" s="130"/>
      <c r="B76" s="130"/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0"/>
      <c r="AE76" s="130"/>
      <c r="AF76" s="130"/>
      <c r="AG76" s="130"/>
      <c r="AH76" s="130"/>
      <c r="AI76" s="130"/>
      <c r="AJ76" s="130"/>
      <c r="AK76" s="130"/>
    </row>
    <row r="77" spans="1:37" ht="14.25" customHeight="1">
      <c r="A77" s="130"/>
      <c r="B77" s="130"/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0"/>
      <c r="AE77" s="130"/>
      <c r="AF77" s="130"/>
      <c r="AG77" s="130"/>
      <c r="AH77" s="130"/>
      <c r="AI77" s="130"/>
      <c r="AJ77" s="130"/>
      <c r="AK77" s="130"/>
    </row>
    <row r="78" spans="1:37" ht="14.25" customHeight="1">
      <c r="A78" s="130"/>
      <c r="B78" s="130"/>
      <c r="C78" s="130"/>
      <c r="D78" s="130"/>
      <c r="E78" s="130"/>
      <c r="F78" s="130"/>
      <c r="G78" s="130"/>
      <c r="H78" s="130"/>
      <c r="I78" s="130"/>
      <c r="J78" s="130"/>
      <c r="K78" s="130"/>
      <c r="L78" s="130"/>
      <c r="M78" s="130"/>
      <c r="N78" s="130"/>
      <c r="O78" s="130"/>
      <c r="P78" s="130"/>
      <c r="Q78" s="130"/>
      <c r="R78" s="130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0"/>
      <c r="AE78" s="130"/>
      <c r="AF78" s="130"/>
      <c r="AG78" s="130"/>
      <c r="AH78" s="130"/>
      <c r="AI78" s="130"/>
      <c r="AJ78" s="130"/>
      <c r="AK78" s="130"/>
    </row>
    <row r="79" spans="1:37" ht="14.25" customHeight="1">
      <c r="A79" s="130"/>
      <c r="B79" s="130"/>
      <c r="C79" s="130"/>
      <c r="D79" s="130"/>
      <c r="E79" s="130"/>
      <c r="F79" s="130"/>
      <c r="G79" s="130"/>
      <c r="H79" s="130"/>
      <c r="I79" s="130"/>
      <c r="J79" s="130"/>
      <c r="K79" s="130"/>
      <c r="L79" s="130"/>
      <c r="M79" s="130"/>
      <c r="N79" s="130"/>
      <c r="O79" s="130"/>
      <c r="P79" s="130"/>
      <c r="Q79" s="130"/>
      <c r="R79" s="130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0"/>
      <c r="AE79" s="130"/>
      <c r="AF79" s="130"/>
      <c r="AG79" s="130"/>
      <c r="AH79" s="130"/>
      <c r="AI79" s="130"/>
      <c r="AJ79" s="130"/>
      <c r="AK79" s="130"/>
    </row>
    <row r="80" spans="1:37" ht="14.25" customHeight="1">
      <c r="A80" s="130"/>
      <c r="B80" s="130"/>
      <c r="C80" s="130"/>
      <c r="D80" s="130"/>
      <c r="E80" s="130"/>
      <c r="F80" s="130"/>
      <c r="G80" s="130"/>
      <c r="H80" s="130"/>
      <c r="I80" s="130"/>
      <c r="J80" s="130"/>
      <c r="K80" s="130"/>
      <c r="L80" s="130"/>
      <c r="M80" s="130"/>
      <c r="N80" s="130"/>
      <c r="O80" s="130"/>
      <c r="P80" s="130"/>
      <c r="Q80" s="130"/>
      <c r="R80" s="130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0"/>
      <c r="AE80" s="130"/>
      <c r="AF80" s="130"/>
      <c r="AG80" s="130"/>
      <c r="AH80" s="130"/>
      <c r="AI80" s="130"/>
      <c r="AJ80" s="130"/>
      <c r="AK80" s="130"/>
    </row>
    <row r="81" spans="1:37" ht="14.25" customHeight="1">
      <c r="A81" s="130"/>
      <c r="B81" s="130"/>
      <c r="C81" s="130"/>
      <c r="D81" s="130"/>
      <c r="E81" s="130"/>
      <c r="F81" s="130"/>
      <c r="G81" s="130"/>
      <c r="H81" s="130"/>
      <c r="I81" s="130"/>
      <c r="J81" s="130"/>
      <c r="K81" s="130"/>
      <c r="L81" s="130"/>
      <c r="M81" s="130"/>
      <c r="N81" s="130"/>
      <c r="O81" s="130"/>
      <c r="P81" s="130"/>
      <c r="Q81" s="130"/>
      <c r="R81" s="130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0"/>
      <c r="AE81" s="130"/>
      <c r="AF81" s="130"/>
      <c r="AG81" s="130"/>
      <c r="AH81" s="130"/>
      <c r="AI81" s="130"/>
      <c r="AJ81" s="130"/>
      <c r="AK81" s="130"/>
    </row>
    <row r="82" spans="1:37" ht="14.25" customHeight="1">
      <c r="A82" s="130"/>
      <c r="B82" s="130"/>
      <c r="C82" s="130"/>
      <c r="D82" s="130"/>
      <c r="E82" s="130"/>
      <c r="F82" s="130"/>
      <c r="G82" s="130"/>
      <c r="H82" s="130"/>
      <c r="I82" s="130"/>
      <c r="J82" s="130"/>
      <c r="K82" s="130"/>
      <c r="L82" s="130"/>
      <c r="M82" s="130"/>
      <c r="N82" s="130"/>
      <c r="O82" s="130"/>
      <c r="P82" s="130"/>
      <c r="Q82" s="130"/>
      <c r="R82" s="130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0"/>
      <c r="AE82" s="130"/>
      <c r="AF82" s="130"/>
      <c r="AG82" s="130"/>
      <c r="AH82" s="130"/>
      <c r="AI82" s="130"/>
      <c r="AJ82" s="130"/>
      <c r="AK82" s="130"/>
    </row>
    <row r="83" spans="1:37" ht="14.25" customHeight="1">
      <c r="A83" s="130"/>
      <c r="B83" s="130"/>
      <c r="C83" s="130"/>
      <c r="D83" s="130"/>
      <c r="E83" s="130"/>
      <c r="F83" s="130"/>
      <c r="G83" s="130"/>
      <c r="H83" s="130"/>
      <c r="I83" s="130"/>
      <c r="J83" s="130"/>
      <c r="K83" s="130"/>
      <c r="L83" s="130"/>
      <c r="M83" s="130"/>
      <c r="N83" s="130"/>
      <c r="O83" s="130"/>
      <c r="P83" s="130"/>
      <c r="Q83" s="130"/>
      <c r="R83" s="130"/>
      <c r="S83" s="130"/>
      <c r="T83" s="130"/>
      <c r="U83" s="130"/>
      <c r="V83" s="130"/>
      <c r="W83" s="130"/>
      <c r="X83" s="130"/>
      <c r="Y83" s="130"/>
      <c r="Z83" s="130"/>
      <c r="AA83" s="130"/>
      <c r="AB83" s="130"/>
      <c r="AC83" s="130"/>
      <c r="AD83" s="130"/>
      <c r="AE83" s="130"/>
      <c r="AF83" s="130"/>
      <c r="AG83" s="130"/>
      <c r="AH83" s="130"/>
      <c r="AI83" s="130"/>
      <c r="AJ83" s="130"/>
      <c r="AK83" s="130"/>
    </row>
    <row r="84" spans="1:37" ht="14.25" customHeight="1">
      <c r="A84" s="130"/>
      <c r="B84" s="130"/>
      <c r="C84" s="130"/>
      <c r="D84" s="130"/>
      <c r="E84" s="130"/>
      <c r="F84" s="130"/>
      <c r="G84" s="130"/>
      <c r="H84" s="130"/>
      <c r="I84" s="130"/>
      <c r="J84" s="130"/>
      <c r="K84" s="130"/>
      <c r="L84" s="130"/>
      <c r="M84" s="130"/>
      <c r="N84" s="130"/>
      <c r="O84" s="130"/>
      <c r="P84" s="130"/>
      <c r="Q84" s="130"/>
      <c r="R84" s="130"/>
      <c r="S84" s="130"/>
      <c r="T84" s="130"/>
      <c r="U84" s="130"/>
      <c r="V84" s="130"/>
      <c r="W84" s="130"/>
      <c r="X84" s="130"/>
      <c r="Y84" s="130"/>
      <c r="Z84" s="130"/>
      <c r="AA84" s="130"/>
      <c r="AB84" s="130"/>
      <c r="AC84" s="130"/>
      <c r="AD84" s="130"/>
      <c r="AE84" s="130"/>
      <c r="AF84" s="130"/>
      <c r="AG84" s="130"/>
      <c r="AH84" s="130"/>
      <c r="AI84" s="130"/>
      <c r="AJ84" s="130"/>
      <c r="AK84" s="130"/>
    </row>
    <row r="85" spans="1:37" ht="14.25" customHeight="1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0"/>
      <c r="L85" s="130"/>
      <c r="M85" s="130"/>
      <c r="N85" s="130"/>
      <c r="O85" s="130"/>
      <c r="P85" s="130"/>
      <c r="Q85" s="130"/>
      <c r="R85" s="130"/>
      <c r="S85" s="130"/>
      <c r="T85" s="130"/>
      <c r="U85" s="130"/>
      <c r="V85" s="130"/>
      <c r="W85" s="130"/>
      <c r="X85" s="130"/>
      <c r="Y85" s="130"/>
      <c r="Z85" s="130"/>
      <c r="AA85" s="130"/>
      <c r="AB85" s="130"/>
      <c r="AC85" s="130"/>
      <c r="AD85" s="130"/>
      <c r="AE85" s="130"/>
      <c r="AF85" s="130"/>
      <c r="AG85" s="130"/>
      <c r="AH85" s="130"/>
      <c r="AI85" s="130"/>
      <c r="AJ85" s="130"/>
      <c r="AK85" s="130"/>
    </row>
    <row r="86" spans="1:37" ht="14.25" customHeight="1">
      <c r="A86" s="130"/>
      <c r="B86" s="130"/>
      <c r="C86" s="130"/>
      <c r="D86" s="130"/>
      <c r="E86" s="130"/>
      <c r="F86" s="130"/>
      <c r="G86" s="130"/>
      <c r="H86" s="130"/>
      <c r="I86" s="130"/>
      <c r="J86" s="130"/>
      <c r="K86" s="130"/>
      <c r="L86" s="130"/>
      <c r="M86" s="130"/>
      <c r="N86" s="130"/>
      <c r="O86" s="130"/>
      <c r="P86" s="130"/>
      <c r="Q86" s="130"/>
      <c r="R86" s="130"/>
      <c r="S86" s="130"/>
      <c r="T86" s="130"/>
      <c r="U86" s="130"/>
      <c r="V86" s="130"/>
      <c r="W86" s="130"/>
      <c r="X86" s="130"/>
      <c r="Y86" s="130"/>
      <c r="Z86" s="130"/>
      <c r="AA86" s="130"/>
      <c r="AB86" s="130"/>
      <c r="AC86" s="130"/>
      <c r="AD86" s="130"/>
      <c r="AE86" s="130"/>
      <c r="AF86" s="130"/>
      <c r="AG86" s="130"/>
      <c r="AH86" s="130"/>
      <c r="AI86" s="130"/>
      <c r="AJ86" s="130"/>
      <c r="AK86" s="130"/>
    </row>
    <row r="87" spans="1:37" ht="14.25" customHeight="1">
      <c r="A87" s="130"/>
      <c r="B87" s="130"/>
      <c r="C87" s="130"/>
      <c r="D87" s="130"/>
      <c r="E87" s="130"/>
      <c r="F87" s="130"/>
      <c r="G87" s="130"/>
      <c r="H87" s="130"/>
      <c r="I87" s="130"/>
      <c r="J87" s="130"/>
      <c r="K87" s="130"/>
      <c r="L87" s="130"/>
      <c r="M87" s="130"/>
      <c r="N87" s="130"/>
      <c r="O87" s="130"/>
      <c r="P87" s="130"/>
      <c r="Q87" s="130"/>
      <c r="R87" s="130"/>
      <c r="S87" s="130"/>
      <c r="T87" s="130"/>
      <c r="U87" s="130"/>
      <c r="V87" s="130"/>
      <c r="W87" s="130"/>
      <c r="X87" s="130"/>
      <c r="Y87" s="130"/>
      <c r="Z87" s="130"/>
      <c r="AA87" s="130"/>
      <c r="AB87" s="130"/>
      <c r="AC87" s="130"/>
      <c r="AD87" s="130"/>
      <c r="AE87" s="130"/>
      <c r="AF87" s="130"/>
      <c r="AG87" s="130"/>
      <c r="AH87" s="130"/>
      <c r="AI87" s="130"/>
      <c r="AJ87" s="130"/>
      <c r="AK87" s="130"/>
    </row>
    <row r="88" spans="1:37" ht="14.25" customHeight="1">
      <c r="A88" s="130"/>
      <c r="B88" s="130"/>
      <c r="C88" s="130"/>
      <c r="D88" s="130"/>
      <c r="E88" s="130"/>
      <c r="F88" s="130"/>
      <c r="G88" s="130"/>
      <c r="H88" s="130"/>
      <c r="I88" s="130"/>
      <c r="J88" s="130"/>
      <c r="K88" s="130"/>
      <c r="L88" s="130"/>
      <c r="M88" s="130"/>
      <c r="N88" s="130"/>
      <c r="O88" s="130"/>
      <c r="P88" s="130"/>
      <c r="Q88" s="130"/>
      <c r="R88" s="130"/>
      <c r="S88" s="130"/>
      <c r="T88" s="130"/>
      <c r="U88" s="130"/>
      <c r="V88" s="130"/>
      <c r="W88" s="130"/>
      <c r="X88" s="130"/>
      <c r="Y88" s="130"/>
      <c r="Z88" s="130"/>
      <c r="AA88" s="130"/>
      <c r="AB88" s="130"/>
      <c r="AC88" s="130"/>
      <c r="AD88" s="130"/>
      <c r="AE88" s="130"/>
      <c r="AF88" s="130"/>
      <c r="AG88" s="130"/>
      <c r="AH88" s="130"/>
      <c r="AI88" s="130"/>
      <c r="AJ88" s="130"/>
      <c r="AK88" s="130"/>
    </row>
    <row r="89" spans="1:37" ht="14.25" customHeight="1">
      <c r="A89" s="130"/>
      <c r="B89" s="130"/>
      <c r="C89" s="130"/>
      <c r="D89" s="130"/>
      <c r="E89" s="130"/>
      <c r="F89" s="130"/>
      <c r="G89" s="130"/>
      <c r="H89" s="130"/>
      <c r="I89" s="130"/>
      <c r="J89" s="130"/>
      <c r="K89" s="130"/>
      <c r="L89" s="130"/>
      <c r="M89" s="130"/>
      <c r="N89" s="130"/>
      <c r="O89" s="130"/>
      <c r="P89" s="130"/>
      <c r="Q89" s="130"/>
      <c r="R89" s="130"/>
      <c r="S89" s="130"/>
      <c r="T89" s="130"/>
      <c r="U89" s="130"/>
      <c r="V89" s="130"/>
      <c r="W89" s="130"/>
      <c r="X89" s="130"/>
      <c r="Y89" s="130"/>
      <c r="Z89" s="130"/>
      <c r="AA89" s="130"/>
      <c r="AB89" s="130"/>
      <c r="AC89" s="130"/>
      <c r="AD89" s="130"/>
      <c r="AE89" s="130"/>
      <c r="AF89" s="130"/>
      <c r="AG89" s="130"/>
      <c r="AH89" s="130"/>
      <c r="AI89" s="130"/>
      <c r="AJ89" s="130"/>
      <c r="AK89" s="130"/>
    </row>
    <row r="90" spans="1:37" ht="14.25" customHeight="1">
      <c r="A90" s="130"/>
      <c r="B90" s="130"/>
      <c r="C90" s="130"/>
      <c r="D90" s="130"/>
      <c r="E90" s="130"/>
      <c r="F90" s="130"/>
      <c r="G90" s="130"/>
      <c r="H90" s="130"/>
      <c r="I90" s="130"/>
      <c r="J90" s="130"/>
      <c r="K90" s="130"/>
      <c r="L90" s="130"/>
      <c r="M90" s="130"/>
      <c r="N90" s="130"/>
      <c r="O90" s="130"/>
      <c r="P90" s="130"/>
      <c r="Q90" s="130"/>
      <c r="R90" s="130"/>
      <c r="S90" s="130"/>
      <c r="T90" s="130"/>
      <c r="U90" s="130"/>
      <c r="V90" s="130"/>
      <c r="W90" s="130"/>
      <c r="X90" s="130"/>
      <c r="Y90" s="130"/>
      <c r="Z90" s="130"/>
      <c r="AA90" s="130"/>
      <c r="AB90" s="130"/>
      <c r="AC90" s="130"/>
      <c r="AD90" s="130"/>
      <c r="AE90" s="130"/>
      <c r="AF90" s="130"/>
      <c r="AG90" s="130"/>
      <c r="AH90" s="130"/>
      <c r="AI90" s="130"/>
      <c r="AJ90" s="130"/>
      <c r="AK90" s="130"/>
    </row>
    <row r="91" spans="1:37" ht="14.25" customHeight="1">
      <c r="A91" s="130"/>
      <c r="B91" s="130"/>
      <c r="C91" s="130"/>
      <c r="D91" s="130"/>
      <c r="E91" s="130"/>
      <c r="F91" s="130"/>
      <c r="G91" s="130"/>
      <c r="H91" s="130"/>
      <c r="I91" s="130"/>
      <c r="J91" s="130"/>
      <c r="K91" s="130"/>
      <c r="L91" s="130"/>
      <c r="M91" s="130"/>
      <c r="N91" s="130"/>
      <c r="O91" s="130"/>
      <c r="P91" s="130"/>
      <c r="Q91" s="130"/>
      <c r="R91" s="130"/>
      <c r="S91" s="130"/>
      <c r="T91" s="130"/>
      <c r="U91" s="130"/>
      <c r="V91" s="130"/>
      <c r="W91" s="130"/>
      <c r="X91" s="130"/>
      <c r="Y91" s="130"/>
      <c r="Z91" s="130"/>
      <c r="AA91" s="130"/>
      <c r="AB91" s="130"/>
      <c r="AC91" s="130"/>
      <c r="AD91" s="130"/>
      <c r="AE91" s="130"/>
      <c r="AF91" s="130"/>
      <c r="AG91" s="130"/>
      <c r="AH91" s="130"/>
      <c r="AI91" s="130"/>
      <c r="AJ91" s="130"/>
      <c r="AK91" s="130"/>
    </row>
    <row r="92" spans="1:37" ht="14.25" customHeight="1">
      <c r="A92" s="130"/>
      <c r="B92" s="130"/>
      <c r="C92" s="130"/>
      <c r="D92" s="130"/>
      <c r="E92" s="130"/>
      <c r="F92" s="130"/>
      <c r="G92" s="130"/>
      <c r="H92" s="130"/>
      <c r="I92" s="130"/>
      <c r="J92" s="130"/>
      <c r="K92" s="130"/>
      <c r="L92" s="130"/>
      <c r="M92" s="130"/>
      <c r="N92" s="130"/>
      <c r="O92" s="130"/>
      <c r="P92" s="130"/>
      <c r="Q92" s="130"/>
      <c r="R92" s="130"/>
      <c r="S92" s="130"/>
      <c r="T92" s="130"/>
      <c r="U92" s="130"/>
      <c r="V92" s="130"/>
      <c r="W92" s="130"/>
      <c r="X92" s="130"/>
      <c r="Y92" s="130"/>
      <c r="Z92" s="130"/>
      <c r="AA92" s="130"/>
      <c r="AB92" s="130"/>
      <c r="AC92" s="130"/>
      <c r="AD92" s="130"/>
      <c r="AE92" s="130"/>
      <c r="AF92" s="130"/>
      <c r="AG92" s="130"/>
      <c r="AH92" s="130"/>
      <c r="AI92" s="130"/>
      <c r="AJ92" s="130"/>
      <c r="AK92" s="130"/>
    </row>
    <row r="93" spans="1:37" ht="14.25" customHeight="1">
      <c r="A93" s="130"/>
      <c r="B93" s="130"/>
      <c r="C93" s="130"/>
      <c r="D93" s="130"/>
      <c r="E93" s="130"/>
      <c r="F93" s="130"/>
      <c r="G93" s="130"/>
      <c r="H93" s="130"/>
      <c r="I93" s="130"/>
      <c r="J93" s="130"/>
      <c r="K93" s="130"/>
      <c r="L93" s="130"/>
      <c r="M93" s="130"/>
      <c r="N93" s="130"/>
      <c r="O93" s="130"/>
      <c r="P93" s="130"/>
      <c r="Q93" s="130"/>
      <c r="R93" s="130"/>
      <c r="S93" s="130"/>
      <c r="T93" s="130"/>
      <c r="U93" s="130"/>
      <c r="V93" s="130"/>
      <c r="W93" s="130"/>
      <c r="X93" s="130"/>
      <c r="Y93" s="130"/>
      <c r="Z93" s="130"/>
      <c r="AA93" s="130"/>
      <c r="AB93" s="130"/>
      <c r="AC93" s="130"/>
      <c r="AD93" s="130"/>
      <c r="AE93" s="130"/>
      <c r="AF93" s="130"/>
      <c r="AG93" s="130"/>
      <c r="AH93" s="130"/>
      <c r="AI93" s="130"/>
      <c r="AJ93" s="130"/>
      <c r="AK93" s="130"/>
    </row>
    <row r="94" spans="1:37" ht="14.25" customHeight="1">
      <c r="A94" s="130"/>
      <c r="B94" s="130"/>
      <c r="C94" s="130"/>
      <c r="D94" s="130"/>
      <c r="E94" s="130"/>
      <c r="F94" s="130"/>
      <c r="G94" s="130"/>
      <c r="H94" s="130"/>
      <c r="I94" s="130"/>
      <c r="J94" s="130"/>
      <c r="K94" s="130"/>
      <c r="L94" s="130"/>
      <c r="M94" s="130"/>
      <c r="N94" s="130"/>
      <c r="O94" s="130"/>
      <c r="P94" s="130"/>
      <c r="Q94" s="130"/>
      <c r="R94" s="130"/>
      <c r="S94" s="130"/>
      <c r="T94" s="130"/>
      <c r="U94" s="130"/>
      <c r="V94" s="130"/>
      <c r="W94" s="130"/>
      <c r="X94" s="130"/>
      <c r="Y94" s="130"/>
      <c r="Z94" s="130"/>
      <c r="AA94" s="130"/>
      <c r="AB94" s="130"/>
      <c r="AC94" s="130"/>
      <c r="AD94" s="130"/>
      <c r="AE94" s="130"/>
      <c r="AF94" s="130"/>
      <c r="AG94" s="130"/>
      <c r="AH94" s="130"/>
      <c r="AI94" s="130"/>
      <c r="AJ94" s="130"/>
      <c r="AK94" s="130"/>
    </row>
    <row r="95" spans="1:37" ht="14.25" customHeight="1">
      <c r="A95" s="130"/>
      <c r="B95" s="130"/>
      <c r="C95" s="130"/>
      <c r="D95" s="130"/>
      <c r="E95" s="130"/>
      <c r="F95" s="130"/>
      <c r="G95" s="130"/>
      <c r="H95" s="130"/>
      <c r="I95" s="130"/>
      <c r="J95" s="130"/>
      <c r="K95" s="130"/>
      <c r="L95" s="130"/>
      <c r="M95" s="130"/>
      <c r="N95" s="130"/>
      <c r="O95" s="130"/>
      <c r="P95" s="130"/>
      <c r="Q95" s="130"/>
      <c r="R95" s="130"/>
      <c r="S95" s="130"/>
      <c r="T95" s="130"/>
      <c r="U95" s="130"/>
      <c r="V95" s="130"/>
      <c r="W95" s="130"/>
      <c r="X95" s="130"/>
      <c r="Y95" s="130"/>
      <c r="Z95" s="130"/>
      <c r="AA95" s="130"/>
      <c r="AB95" s="130"/>
      <c r="AC95" s="130"/>
      <c r="AD95" s="130"/>
      <c r="AE95" s="130"/>
      <c r="AF95" s="130"/>
      <c r="AG95" s="130"/>
      <c r="AH95" s="130"/>
      <c r="AI95" s="130"/>
      <c r="AJ95" s="130"/>
      <c r="AK95" s="130"/>
    </row>
    <row r="96" spans="1:37" ht="14.25" customHeight="1">
      <c r="A96" s="130"/>
      <c r="B96" s="130"/>
      <c r="C96" s="130"/>
      <c r="D96" s="130"/>
      <c r="E96" s="130"/>
      <c r="F96" s="130"/>
      <c r="G96" s="130"/>
      <c r="H96" s="130"/>
      <c r="I96" s="130"/>
      <c r="J96" s="130"/>
      <c r="K96" s="130"/>
      <c r="L96" s="130"/>
      <c r="M96" s="130"/>
      <c r="N96" s="130"/>
      <c r="O96" s="130"/>
      <c r="P96" s="130"/>
      <c r="Q96" s="130"/>
      <c r="R96" s="130"/>
      <c r="S96" s="130"/>
      <c r="T96" s="130"/>
      <c r="U96" s="130"/>
      <c r="V96" s="130"/>
      <c r="W96" s="130"/>
      <c r="X96" s="130"/>
      <c r="Y96" s="130"/>
      <c r="Z96" s="130"/>
      <c r="AA96" s="130"/>
      <c r="AB96" s="130"/>
      <c r="AC96" s="130"/>
      <c r="AD96" s="130"/>
      <c r="AE96" s="130"/>
      <c r="AF96" s="130"/>
      <c r="AG96" s="130"/>
      <c r="AH96" s="130"/>
      <c r="AI96" s="130"/>
      <c r="AJ96" s="130"/>
      <c r="AK96" s="130"/>
    </row>
    <row r="97" spans="1:37" ht="14.25" customHeight="1">
      <c r="A97" s="130"/>
      <c r="B97" s="130"/>
      <c r="C97" s="130"/>
      <c r="D97" s="130"/>
      <c r="E97" s="130"/>
      <c r="F97" s="130"/>
      <c r="G97" s="130"/>
      <c r="H97" s="130"/>
      <c r="I97" s="130"/>
      <c r="J97" s="130"/>
      <c r="K97" s="130"/>
      <c r="L97" s="130"/>
      <c r="M97" s="130"/>
      <c r="N97" s="130"/>
      <c r="O97" s="130"/>
      <c r="P97" s="130"/>
      <c r="Q97" s="130"/>
      <c r="R97" s="130"/>
      <c r="S97" s="130"/>
      <c r="T97" s="130"/>
      <c r="U97" s="130"/>
      <c r="V97" s="130"/>
      <c r="W97" s="130"/>
      <c r="X97" s="130"/>
      <c r="Y97" s="130"/>
      <c r="Z97" s="130"/>
      <c r="AA97" s="130"/>
      <c r="AB97" s="130"/>
      <c r="AC97" s="130"/>
      <c r="AD97" s="130"/>
      <c r="AE97" s="130"/>
      <c r="AF97" s="130"/>
      <c r="AG97" s="130"/>
      <c r="AH97" s="130"/>
      <c r="AI97" s="130"/>
      <c r="AJ97" s="130"/>
      <c r="AK97" s="130"/>
    </row>
    <row r="98" spans="1:37" ht="14.25" customHeight="1">
      <c r="A98" s="130"/>
      <c r="B98" s="130"/>
      <c r="C98" s="130"/>
      <c r="D98" s="130"/>
      <c r="E98" s="130"/>
      <c r="F98" s="130"/>
      <c r="G98" s="130"/>
      <c r="H98" s="130"/>
      <c r="I98" s="130"/>
      <c r="J98" s="130"/>
      <c r="K98" s="130"/>
      <c r="L98" s="130"/>
      <c r="M98" s="130"/>
      <c r="N98" s="130"/>
      <c r="O98" s="130"/>
      <c r="P98" s="130"/>
      <c r="Q98" s="130"/>
      <c r="R98" s="130"/>
      <c r="S98" s="130"/>
      <c r="T98" s="130"/>
      <c r="U98" s="130"/>
      <c r="V98" s="130"/>
      <c r="W98" s="130"/>
      <c r="X98" s="130"/>
      <c r="Y98" s="130"/>
      <c r="Z98" s="130"/>
      <c r="AA98" s="130"/>
      <c r="AB98" s="130"/>
      <c r="AC98" s="130"/>
      <c r="AD98" s="130"/>
      <c r="AE98" s="130"/>
      <c r="AF98" s="130"/>
      <c r="AG98" s="130"/>
      <c r="AH98" s="130"/>
      <c r="AI98" s="130"/>
      <c r="AJ98" s="130"/>
      <c r="AK98" s="130"/>
    </row>
    <row r="99" spans="1:37" ht="14.25" customHeight="1">
      <c r="A99" s="130"/>
      <c r="B99" s="130"/>
      <c r="C99" s="130"/>
      <c r="D99" s="130"/>
      <c r="E99" s="130"/>
      <c r="F99" s="130"/>
      <c r="G99" s="130"/>
      <c r="H99" s="130"/>
      <c r="I99" s="130"/>
      <c r="J99" s="130"/>
      <c r="K99" s="130"/>
      <c r="L99" s="130"/>
      <c r="M99" s="130"/>
      <c r="N99" s="130"/>
      <c r="O99" s="130"/>
      <c r="P99" s="130"/>
      <c r="Q99" s="130"/>
      <c r="R99" s="130"/>
      <c r="S99" s="130"/>
      <c r="T99" s="130"/>
      <c r="U99" s="130"/>
      <c r="V99" s="130"/>
      <c r="W99" s="130"/>
      <c r="X99" s="130"/>
      <c r="Y99" s="130"/>
      <c r="Z99" s="130"/>
      <c r="AA99" s="130"/>
      <c r="AB99" s="130"/>
      <c r="AC99" s="130"/>
      <c r="AD99" s="130"/>
      <c r="AE99" s="130"/>
      <c r="AF99" s="130"/>
      <c r="AG99" s="130"/>
      <c r="AH99" s="130"/>
      <c r="AI99" s="130"/>
      <c r="AJ99" s="130"/>
      <c r="AK99" s="130"/>
    </row>
    <row r="100" spans="1:37" ht="14.25" customHeight="1">
      <c r="A100" s="130"/>
      <c r="B100" s="130"/>
      <c r="C100" s="130"/>
      <c r="D100" s="130"/>
      <c r="E100" s="130"/>
      <c r="F100" s="130"/>
      <c r="G100" s="130"/>
      <c r="H100" s="130"/>
      <c r="I100" s="130"/>
      <c r="J100" s="130"/>
      <c r="K100" s="130"/>
      <c r="L100" s="130"/>
      <c r="M100" s="130"/>
      <c r="N100" s="130"/>
      <c r="O100" s="130"/>
      <c r="P100" s="130"/>
      <c r="Q100" s="130"/>
      <c r="R100" s="130"/>
      <c r="S100" s="130"/>
      <c r="T100" s="130"/>
      <c r="U100" s="130"/>
      <c r="V100" s="130"/>
      <c r="W100" s="130"/>
      <c r="X100" s="130"/>
      <c r="Y100" s="130"/>
      <c r="Z100" s="130"/>
      <c r="AA100" s="130"/>
      <c r="AB100" s="130"/>
      <c r="AC100" s="130"/>
      <c r="AD100" s="130"/>
      <c r="AE100" s="130"/>
      <c r="AF100" s="130"/>
      <c r="AG100" s="130"/>
      <c r="AH100" s="130"/>
      <c r="AI100" s="130"/>
      <c r="AJ100" s="130"/>
      <c r="AK100" s="130"/>
    </row>
  </sheetData>
  <mergeCells count="6">
    <mergeCell ref="B3:G3"/>
    <mergeCell ref="AF3:AK3"/>
    <mergeCell ref="Z3:AE3"/>
    <mergeCell ref="T3:Y3"/>
    <mergeCell ref="N3:S3"/>
    <mergeCell ref="H3:M3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Lalin per Hari 2019</vt:lpstr>
      <vt:lpstr>Lalin per Hari 2020</vt:lpstr>
      <vt:lpstr>Lalin per Hari 2021</vt:lpstr>
      <vt:lpstr>Lalin per Hari 2022</vt:lpstr>
      <vt:lpstr>Lalin per Hari 2023</vt:lpstr>
      <vt:lpstr>Lalin per Hari 2024 pro</vt:lpstr>
      <vt:lpstr>Proyeksi Ops.Case s.d 2028</vt:lpstr>
      <vt:lpstr>Proy 2028 - Konsesi</vt:lpstr>
      <vt:lpstr>Hari Libur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Wahid</dc:creator>
  <cp:lastModifiedBy>Windows User</cp:lastModifiedBy>
  <dcterms:created xsi:type="dcterms:W3CDTF">2006-09-16T00:00:00Z</dcterms:created>
  <dcterms:modified xsi:type="dcterms:W3CDTF">2024-04-15T08:56:05Z</dcterms:modified>
</cp:coreProperties>
</file>