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писание" sheetId="1" r:id="rId4"/>
    <sheet state="visible" name="Ввод данных и анализ" sheetId="2" r:id="rId5"/>
    <sheet state="visible" name="Расчет " sheetId="3" r:id="rId6"/>
  </sheets>
  <definedNames/>
  <calcPr/>
</workbook>
</file>

<file path=xl/sharedStrings.xml><?xml version="1.0" encoding="utf-8"?>
<sst xmlns="http://schemas.openxmlformats.org/spreadsheetml/2006/main" count="221" uniqueCount="140">
  <si>
    <t>Обозначения  листов</t>
  </si>
  <si>
    <t>Содержание</t>
  </si>
  <si>
    <t>Пояснение</t>
  </si>
  <si>
    <t>Ввод данных</t>
  </si>
  <si>
    <t xml:space="preserve">тестирования сценариев </t>
  </si>
  <si>
    <t xml:space="preserve"> Расчет</t>
  </si>
  <si>
    <t xml:space="preserve">основной расчет </t>
  </si>
  <si>
    <t>Порядок заполнения</t>
  </si>
  <si>
    <t>Какие данные</t>
  </si>
  <si>
    <t>Вкладка Ввод данных</t>
  </si>
  <si>
    <r>
      <rPr>
        <rFont val="Calibri"/>
        <color theme="1"/>
        <sz val="11.0"/>
      </rPr>
      <t xml:space="preserve"> </t>
    </r>
    <r>
      <rPr>
        <rFont val="Calibri"/>
        <b/>
        <color rgb="FF000000"/>
        <sz val="11.0"/>
      </rPr>
      <t>Тренд изменения выручки по году</t>
    </r>
    <r>
      <rPr>
        <rFont val="Calibri"/>
        <color theme="1"/>
        <sz val="11.0"/>
      </rPr>
      <t>. На основе вашей статистики, определить тренд волотильности выручки по году. Взять ежемесячные показатели по выручке и определить  ежемесячный относительный показатель от максимального ( пикового ) значения выручки. (в %)</t>
    </r>
  </si>
  <si>
    <t>Максимальное количество продаж( в натуральных единицах)</t>
  </si>
  <si>
    <t>Количество продаж в пиковый месяц( в чеках, штуках, кг, кв м,)</t>
  </si>
  <si>
    <t>Средний чек( в руб)</t>
  </si>
  <si>
    <t>Средний чек= Среднее значение за год( Выручка/ количество продаж)</t>
  </si>
  <si>
    <t>Маржинальность ( в %)</t>
  </si>
  <si>
    <t>Маржинальность = (Выручка - Себестоимость)/Выручку</t>
  </si>
  <si>
    <t>Структура себестоимости ( в %)</t>
  </si>
  <si>
    <t>сырье, материалы, закупка товара</t>
  </si>
  <si>
    <t>Относительный показатель по материалам=расходы на сырье, материалы/ общую себестоимость</t>
  </si>
  <si>
    <t>производственный ФОТ + вспомогательные расходы</t>
  </si>
  <si>
    <t>Относительный показатель по перемен  ФОТ +Всп Расходы=расходы на  перемен ФОТ +Всп Расходы/ общую себестоимость</t>
  </si>
  <si>
    <t>расходы на привлечение онлайн</t>
  </si>
  <si>
    <t>Относительный показатель по привлечению=расходы на  превличение/ общую себестоимость</t>
  </si>
  <si>
    <t>Аренда+ коммунальные расходы( в руб)</t>
  </si>
  <si>
    <t xml:space="preserve">Среднемесячный показатель по ФОТ административного персонала  с налогами  </t>
  </si>
  <si>
    <t>ФОТ административного персонала (в руб)</t>
  </si>
  <si>
    <t xml:space="preserve">Среднемесячный показатель по аренде с комунальными услугами </t>
  </si>
  <si>
    <t>Прочие расходы (в руб)</t>
  </si>
  <si>
    <t xml:space="preserve">Среднемесячный показатель расходов по связи, внутренней логистике, РКО, хозяственных расходах </t>
  </si>
  <si>
    <t>Прогноз по притоку для ДДС выручки ( в %)</t>
  </si>
  <si>
    <t>в том же месяце</t>
  </si>
  <si>
    <t>среднемесячный относительный показатель по сбору выручки выставленный в текущем месяце/ ко всей собранной выручке за месяц</t>
  </si>
  <si>
    <t>в следующем месяце</t>
  </si>
  <si>
    <t>среднемесячный относительный показатель по сбору выручки выставленный в предыдущем месяце/ ко всей собранной выручке за месяц</t>
  </si>
  <si>
    <t>через  60 дней</t>
  </si>
  <si>
    <t>среднемесячный относительный показатель по сбору выручки выставленный в 60 дней назад/ ко всей собранной выручке за месяц</t>
  </si>
  <si>
    <t>безнадега</t>
  </si>
  <si>
    <t>среднемесячный относительный показатель по безнадежным долгам</t>
  </si>
  <si>
    <t>Прогнозные значения</t>
  </si>
  <si>
    <t>старт  на запуске</t>
  </si>
  <si>
    <t xml:space="preserve">в % от вашего максимального значения продаж </t>
  </si>
  <si>
    <t>прирост в месяц(%)</t>
  </si>
  <si>
    <t>динамика приростания выручки от месяца к месяцу по арифметической прогрессии</t>
  </si>
  <si>
    <t>Исходные данные для анализа чувствительности</t>
  </si>
  <si>
    <t>Ограничение мощности(нет-0/есть 1)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</si>
  <si>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</si>
  <si>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</si>
  <si>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</si>
  <si>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</si>
  <si>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</si>
  <si>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</si>
  <si>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</si>
  <si>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</si>
  <si>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</si>
  <si>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</si>
  <si>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</si>
  <si>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</si>
  <si>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Тренд   изменения выручки</t>
  </si>
  <si>
    <t>Старт на запуске</t>
  </si>
  <si>
    <t>Прирост в месяц</t>
  </si>
  <si>
    <t>Средняя стоимость клика</t>
  </si>
  <si>
    <t>руб/клик</t>
  </si>
  <si>
    <t>Итого за 24 месяца</t>
  </si>
  <si>
    <t>Максимальное количество продаж</t>
  </si>
  <si>
    <t>шт</t>
  </si>
  <si>
    <t>(захода на сайт)</t>
  </si>
  <si>
    <t xml:space="preserve">Общая прибыль </t>
  </si>
  <si>
    <t>Средний чек</t>
  </si>
  <si>
    <t>руб</t>
  </si>
  <si>
    <t>Накопленно денег</t>
  </si>
  <si>
    <t>Маржинальность</t>
  </si>
  <si>
    <t xml:space="preserve">Структура себестоимости </t>
  </si>
  <si>
    <t>сырье , материалы</t>
  </si>
  <si>
    <t>произв ФОТ + вспомог расходы</t>
  </si>
  <si>
    <t>Экономика привлечения</t>
  </si>
  <si>
    <t>привлечение</t>
  </si>
  <si>
    <t>Структура продаж</t>
  </si>
  <si>
    <t>Постоянные расходы</t>
  </si>
  <si>
    <t>старые клиенты( по базе)</t>
  </si>
  <si>
    <t>Аренда + Коммун расходы</t>
  </si>
  <si>
    <t>новые клиенты</t>
  </si>
  <si>
    <t>ФОТ с налогами</t>
  </si>
  <si>
    <t>Прочие расходы</t>
  </si>
  <si>
    <t>Конверсия из Call-Center в Покупку</t>
  </si>
  <si>
    <t>Прогноз для Денежного потока</t>
  </si>
  <si>
    <t>Структура привлечения</t>
  </si>
  <si>
    <t>приток по выручке</t>
  </si>
  <si>
    <t>оффлайн</t>
  </si>
  <si>
    <t>онлайн</t>
  </si>
  <si>
    <t>Структура онлайн трафика</t>
  </si>
  <si>
    <t>Telegram</t>
  </si>
  <si>
    <t>отток поставщикам</t>
  </si>
  <si>
    <t>IG</t>
  </si>
  <si>
    <t>запас на закупке товара</t>
  </si>
  <si>
    <t>Контекст</t>
  </si>
  <si>
    <t xml:space="preserve">авансирование </t>
  </si>
  <si>
    <t>оплата в том же месяце</t>
  </si>
  <si>
    <t>Конверсии из клика в Call-Center</t>
  </si>
  <si>
    <t>оплата через 30 дней</t>
  </si>
  <si>
    <t>Налог на доход</t>
  </si>
  <si>
    <t>Первоначальные инвестиции</t>
  </si>
  <si>
    <t>на оборудование</t>
  </si>
  <si>
    <t>па первую закупку</t>
  </si>
  <si>
    <t>организационные расходы</t>
  </si>
  <si>
    <t>Операц прибыль, руб</t>
  </si>
  <si>
    <t>Денежный поток накоплен, руб</t>
  </si>
  <si>
    <t>Ограничение мощности</t>
  </si>
  <si>
    <t>Тренд года</t>
  </si>
  <si>
    <t>Тренд запуска  с ограничением</t>
  </si>
  <si>
    <t>Тренд без ограничения</t>
  </si>
  <si>
    <t>Максимальное кол-во продаж</t>
  </si>
  <si>
    <t>Кол-во в месяц с учетом тренда</t>
  </si>
  <si>
    <t>Снижение среднего чека</t>
  </si>
  <si>
    <t>Прогноз для Прибыли/Убытки</t>
  </si>
  <si>
    <t>Выручка</t>
  </si>
  <si>
    <t>Себестоимость</t>
  </si>
  <si>
    <t>материалы, сырье</t>
  </si>
  <si>
    <t>работа+ вспомогат расх</t>
  </si>
  <si>
    <t>Запас на закупке  товара</t>
  </si>
  <si>
    <t>Прибыли/Убытки</t>
  </si>
  <si>
    <t>Количество продаж</t>
  </si>
  <si>
    <t>Валовая прибыль</t>
  </si>
  <si>
    <t>Операционная прибыль</t>
  </si>
  <si>
    <t>Денежный поток</t>
  </si>
  <si>
    <t>приток</t>
  </si>
  <si>
    <t>отток</t>
  </si>
  <si>
    <t>поставщикам</t>
  </si>
  <si>
    <t>произв ФОТ+ вспом расх</t>
  </si>
  <si>
    <t>налог на доход</t>
  </si>
  <si>
    <t>постоян расходы</t>
  </si>
  <si>
    <t>Операционный ДП за период</t>
  </si>
  <si>
    <t>отток на первонач инвестиции</t>
  </si>
  <si>
    <t>Инвестиционный ДП</t>
  </si>
  <si>
    <t>Денежный поток за период</t>
  </si>
  <si>
    <t>Денежный поток накоплен итогом</t>
  </si>
  <si>
    <t>Яндекс директ</t>
  </si>
  <si>
    <t>Google Advards</t>
  </si>
  <si>
    <t>SMM</t>
  </si>
  <si>
    <t>Итого  захотов(кликов) на сайт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</si>
</sst>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;[Red]\(#,##0\)"/>
    <numFmt numFmtId="165" formatCode="_-* #,##0_-;\-* #,##0_-;_-* &quot;-&quot;_-;_-@"/>
  </numFmts>
  <fonts count="21">
    <font>
      <sz val="11.0"/>
      <color theme="1"/>
      <name val="Calibri"/>
      <scheme val="minor"/>
    </font>
    <font>
      <sz val="11.0"/>
      <color theme="1"/>
      <name val="Calibri"/>
    </font>
    <font>
      <b/>
      <i/>
      <sz val="11.0"/>
      <color theme="1"/>
      <name val="Calibri"/>
    </font>
    <font>
      <b/>
      <sz val="11.0"/>
      <color rgb="FF1F497D"/>
      <name val="Calibri"/>
    </font>
    <font>
      <sz val="10.0"/>
      <color theme="1"/>
      <name val="Calibri"/>
    </font>
    <font>
      <b/>
      <i/>
      <sz val="11.0"/>
      <color rgb="FF1F497D"/>
      <name val="Calibri"/>
    </font>
    <font>
      <b/>
      <sz val="11.0"/>
      <color theme="1"/>
      <name val="Calibri"/>
    </font>
    <font>
      <i/>
      <sz val="11.0"/>
      <color theme="1"/>
      <name val="Calibri"/>
    </font>
    <font>
      <sz val="11.0"/>
      <color theme="0"/>
      <name val="Calibri"/>
    </font>
    <font>
      <b/>
      <u/>
      <sz val="14.0"/>
      <color theme="0"/>
      <name val="Calibri"/>
    </font>
    <font>
      <sz val="12.0"/>
      <color theme="0"/>
      <name val="Calibri"/>
    </font>
    <font>
      <b/>
      <sz val="14.0"/>
      <color rgb="FFFFFFFF"/>
      <name val="Calibri"/>
    </font>
    <font>
      <b/>
      <sz val="14.0"/>
      <color theme="0"/>
      <name val="Calibri"/>
    </font>
    <font>
      <b/>
      <sz val="11.0"/>
      <color rgb="FFFFFFFF"/>
      <name val="Calibri"/>
    </font>
    <font>
      <b/>
      <sz val="11.0"/>
      <color theme="0"/>
      <name val="Calibri"/>
    </font>
    <font>
      <b/>
      <sz val="16.0"/>
      <color theme="0"/>
      <name val="Calibri"/>
    </font>
    <font>
      <sz val="16.0"/>
      <color theme="0"/>
      <name val="Calibri"/>
    </font>
    <font>
      <sz val="11.0"/>
      <color rgb="FFFFFFFF"/>
      <name val="Calibri"/>
    </font>
    <font>
      <b/>
      <u/>
      <sz val="14.0"/>
      <color rgb="FFFF0000"/>
      <name val="Calibri"/>
    </font>
    <font>
      <color theme="1"/>
      <name val="Calibri"/>
      <scheme val="minor"/>
    </font>
    <font>
      <b/>
      <u/>
      <sz val="14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3F3F3F"/>
        <bgColor rgb="FF3F3F3F"/>
      </patternFill>
    </fill>
    <fill>
      <patternFill patternType="solid">
        <fgColor theme="4"/>
        <bgColor theme="4"/>
      </patternFill>
    </fill>
  </fills>
  <borders count="14">
    <border/>
    <border>
      <left/>
      <right/>
      <top/>
      <bottom/>
    </border>
    <border>
      <left/>
      <right/>
      <top/>
      <bottom style="medium">
        <color rgb="FF95B3D7"/>
      </bottom>
    </border>
    <border>
      <left style="hair">
        <color rgb="FF95B3D7"/>
      </left>
      <right/>
      <top style="hair">
        <color rgb="FF95B3D7"/>
      </top>
      <bottom/>
    </border>
    <border>
      <left/>
      <right/>
      <top style="hair">
        <color rgb="FF95B3D7"/>
      </top>
      <bottom/>
    </border>
    <border>
      <left/>
      <right style="hair">
        <color rgb="FF95B3D7"/>
      </right>
      <top style="hair">
        <color rgb="FF95B3D7"/>
      </top>
      <bottom/>
    </border>
    <border>
      <left style="hair">
        <color rgb="FF95B3D7"/>
      </left>
      <right/>
      <top/>
      <bottom style="hair">
        <color rgb="FF95B3D7"/>
      </bottom>
    </border>
    <border>
      <left/>
      <right/>
      <top/>
      <bottom style="hair">
        <color rgb="FF95B3D7"/>
      </bottom>
    </border>
    <border>
      <left/>
      <right style="hair">
        <color rgb="FF95B3D7"/>
      </right>
      <top/>
      <bottom style="hair">
        <color rgb="FF95B3D7"/>
      </bottom>
    </border>
    <border>
      <left/>
      <right/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3" fontId="2" numFmtId="0" xfId="0" applyAlignment="1" applyBorder="1" applyFill="1" applyFont="1">
      <alignment shrinkToFit="0" vertical="bottom" wrapText="1"/>
    </xf>
    <xf borderId="2" fillId="2" fontId="3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shrinkToFit="0" vertical="bottom" wrapText="1"/>
    </xf>
    <xf borderId="1" fillId="4" fontId="1" numFmtId="0" xfId="0" applyAlignment="1" applyBorder="1" applyFill="1" applyFont="1">
      <alignment shrinkToFit="0" vertical="bottom" wrapText="0"/>
    </xf>
    <xf borderId="3" fillId="4" fontId="1" numFmtId="0" xfId="0" applyAlignment="1" applyBorder="1" applyFont="1">
      <alignment shrinkToFit="0" vertical="bottom" wrapText="0"/>
    </xf>
    <xf borderId="4" fillId="4" fontId="1" numFmtId="0" xfId="0" applyAlignment="1" applyBorder="1" applyFont="1">
      <alignment shrinkToFit="0" vertical="bottom" wrapText="0"/>
    </xf>
    <xf borderId="5" fillId="4" fontId="4" numFmtId="0" xfId="0" applyAlignment="1" applyBorder="1" applyFont="1">
      <alignment horizontal="left" readingOrder="1" shrinkToFit="0" vertical="center" wrapText="0"/>
    </xf>
    <xf borderId="6" fillId="4" fontId="1" numFmtId="0" xfId="0" applyAlignment="1" applyBorder="1" applyFont="1">
      <alignment shrinkToFit="0" vertical="bottom" wrapText="0"/>
    </xf>
    <xf borderId="7" fillId="4" fontId="1" numFmtId="0" xfId="0" applyAlignment="1" applyBorder="1" applyFont="1">
      <alignment shrinkToFit="0" vertical="bottom" wrapText="0"/>
    </xf>
    <xf borderId="8" fillId="4" fontId="4" numFmtId="0" xfId="0" applyAlignment="1" applyBorder="1" applyFont="1">
      <alignment horizontal="left" readingOrder="1" shrinkToFit="0" vertical="center" wrapText="0"/>
    </xf>
    <xf borderId="2" fillId="2" fontId="5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top" wrapText="0"/>
    </xf>
    <xf borderId="1" fillId="2" fontId="6" numFmtId="1" xfId="0" applyAlignment="1" applyBorder="1" applyFont="1" applyNumberFormat="1">
      <alignment shrinkToFit="0" vertical="top" wrapText="0"/>
    </xf>
    <xf borderId="1" fillId="2" fontId="1" numFmtId="0" xfId="0" applyAlignment="1" applyBorder="1" applyFont="1">
      <alignment shrinkToFit="0" vertical="top" wrapText="1"/>
    </xf>
    <xf borderId="1" fillId="2" fontId="1" numFmtId="0" xfId="0" applyAlignment="1" applyBorder="1" applyFont="1">
      <alignment shrinkToFit="0" vertical="top" wrapText="0"/>
    </xf>
    <xf borderId="1" fillId="2" fontId="6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top" wrapText="1"/>
    </xf>
    <xf borderId="1" fillId="2" fontId="1" numFmtId="0" xfId="0" applyAlignment="1" applyBorder="1" applyFont="1">
      <alignment horizontal="right" shrinkToFit="0" vertical="top" wrapText="1"/>
    </xf>
    <xf borderId="1" fillId="2" fontId="1" numFmtId="0" xfId="0" applyAlignment="1" applyBorder="1" applyFont="1">
      <alignment horizontal="right" shrinkToFit="0" vertical="top" wrapText="0"/>
    </xf>
    <xf borderId="1" fillId="2" fontId="6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1"/>
    </xf>
    <xf borderId="1" fillId="5" fontId="8" numFmtId="0" xfId="0" applyAlignment="1" applyBorder="1" applyFill="1" applyFont="1">
      <alignment shrinkToFit="0" vertical="bottom" wrapText="0"/>
    </xf>
    <xf borderId="1" fillId="5" fontId="9" numFmtId="0" xfId="0" applyAlignment="1" applyBorder="1" applyFont="1">
      <alignment shrinkToFit="0" vertical="bottom" wrapText="0"/>
    </xf>
    <xf borderId="1" fillId="5" fontId="1" numFmtId="0" xfId="0" applyAlignment="1" applyBorder="1" applyFont="1">
      <alignment shrinkToFit="0" vertical="bottom" wrapText="0"/>
    </xf>
    <xf borderId="1" fillId="5" fontId="10" numFmtId="0" xfId="0" applyAlignment="1" applyBorder="1" applyFont="1">
      <alignment shrinkToFit="0" vertical="bottom" wrapText="0"/>
    </xf>
    <xf borderId="1" fillId="5" fontId="11" numFmtId="0" xfId="0" applyAlignment="1" applyBorder="1" applyFont="1">
      <alignment readingOrder="0" shrinkToFit="0" vertical="bottom" wrapText="0"/>
    </xf>
    <xf borderId="1" fillId="5" fontId="12" numFmtId="0" xfId="0" applyAlignment="1" applyBorder="1" applyFont="1">
      <alignment shrinkToFit="0" vertical="bottom" wrapText="0"/>
    </xf>
    <xf borderId="1" fillId="5" fontId="13" numFmtId="9" xfId="0" applyAlignment="1" applyBorder="1" applyFont="1" applyNumberFormat="1">
      <alignment readingOrder="0" shrinkToFit="0" vertical="bottom" wrapText="0"/>
    </xf>
    <xf borderId="1" fillId="5" fontId="14" numFmtId="9" xfId="0" applyAlignment="1" applyBorder="1" applyFont="1" applyNumberFormat="1">
      <alignment shrinkToFit="0" vertical="bottom" wrapText="0"/>
    </xf>
    <xf borderId="1" fillId="5" fontId="14" numFmtId="0" xfId="0" applyAlignment="1" applyBorder="1" applyFont="1">
      <alignment shrinkToFit="0" vertical="bottom" wrapText="0"/>
    </xf>
    <xf borderId="1" fillId="4" fontId="8" numFmtId="0" xfId="0" applyAlignment="1" applyBorder="1" applyFont="1">
      <alignment shrinkToFit="0" vertical="bottom" wrapText="0"/>
    </xf>
    <xf borderId="1" fillId="6" fontId="1" numFmtId="0" xfId="0" applyAlignment="1" applyBorder="1" applyFill="1" applyFont="1">
      <alignment shrinkToFit="0" vertical="bottom" wrapText="0"/>
    </xf>
    <xf borderId="1" fillId="4" fontId="12" numFmtId="0" xfId="0" applyAlignment="1" applyBorder="1" applyFont="1">
      <alignment shrinkToFit="0" vertical="bottom" wrapText="0"/>
    </xf>
    <xf borderId="1" fillId="6" fontId="15" numFmtId="0" xfId="0" applyAlignment="1" applyBorder="1" applyFont="1">
      <alignment shrinkToFit="0" vertical="bottom" wrapText="0"/>
    </xf>
    <xf borderId="1" fillId="6" fontId="16" numFmtId="0" xfId="0" applyAlignment="1" applyBorder="1" applyFont="1">
      <alignment shrinkToFit="0" vertical="bottom" wrapText="0"/>
    </xf>
    <xf borderId="1" fillId="5" fontId="13" numFmtId="3" xfId="0" applyAlignment="1" applyBorder="1" applyFont="1" applyNumberFormat="1">
      <alignment readingOrder="0" shrinkToFit="0" vertical="bottom" wrapText="0"/>
    </xf>
    <xf borderId="1" fillId="4" fontId="15" numFmtId="2" xfId="0" applyAlignment="1" applyBorder="1" applyFont="1" applyNumberFormat="1">
      <alignment shrinkToFit="0" vertical="bottom" wrapText="0"/>
    </xf>
    <xf borderId="1" fillId="6" fontId="12" numFmtId="164" xfId="0" applyAlignment="1" applyBorder="1" applyFont="1" applyNumberFormat="1">
      <alignment shrinkToFit="0" vertical="bottom" wrapText="0"/>
    </xf>
    <xf borderId="1" fillId="5" fontId="14" numFmtId="0" xfId="0" applyAlignment="1" applyBorder="1" applyFont="1">
      <alignment horizontal="right" shrinkToFit="0" vertical="bottom" wrapText="0"/>
    </xf>
    <xf borderId="1" fillId="5" fontId="14" numFmtId="0" xfId="0" applyAlignment="1" applyBorder="1" applyFont="1">
      <alignment horizontal="left" shrinkToFit="0" vertical="bottom" wrapText="0"/>
    </xf>
    <xf borderId="1" fillId="5" fontId="17" numFmtId="9" xfId="0" applyAlignment="1" applyBorder="1" applyFont="1" applyNumberFormat="1">
      <alignment readingOrder="0" shrinkToFit="0" vertical="bottom" wrapText="0"/>
    </xf>
    <xf borderId="1" fillId="5" fontId="14" numFmtId="3" xfId="0" applyAlignment="1" applyBorder="1" applyFont="1" applyNumberFormat="1">
      <alignment shrinkToFit="0" vertical="bottom" wrapText="0"/>
    </xf>
    <xf borderId="1" fillId="5" fontId="8" numFmtId="9" xfId="0" applyAlignment="1" applyBorder="1" applyFont="1" applyNumberFormat="1">
      <alignment shrinkToFit="0" vertical="bottom" wrapText="0"/>
    </xf>
    <xf borderId="1" fillId="5" fontId="17" numFmtId="0" xfId="0" applyAlignment="1" applyBorder="1" applyFont="1">
      <alignment readingOrder="0" shrinkToFit="0" vertical="bottom" wrapText="0"/>
    </xf>
    <xf borderId="1" fillId="5" fontId="8" numFmtId="0" xfId="0" applyAlignment="1" applyBorder="1" applyFont="1">
      <alignment horizontal="right" shrinkToFit="0" vertical="bottom" wrapText="0"/>
    </xf>
    <xf borderId="1" fillId="5" fontId="17" numFmtId="10" xfId="0" applyAlignment="1" applyBorder="1" applyFont="1" applyNumberFormat="1">
      <alignment readingOrder="0" shrinkToFit="0" vertical="bottom" wrapText="0"/>
    </xf>
    <xf borderId="1" fillId="5" fontId="2" numFmtId="0" xfId="0" applyAlignment="1" applyBorder="1" applyFont="1">
      <alignment shrinkToFit="0" vertical="bottom" wrapText="1"/>
    </xf>
    <xf borderId="1" fillId="5" fontId="18" numFmtId="0" xfId="0" applyAlignment="1" applyBorder="1" applyFont="1">
      <alignment shrinkToFit="0" vertical="bottom" wrapText="0"/>
    </xf>
    <xf borderId="1" fillId="5" fontId="17" numFmtId="3" xfId="0" applyAlignment="1" applyBorder="1" applyFont="1" applyNumberFormat="1">
      <alignment readingOrder="0" shrinkToFit="0" vertical="bottom" wrapText="0"/>
    </xf>
    <xf borderId="1" fillId="5" fontId="6" numFmtId="0" xfId="0" applyAlignment="1" applyBorder="1" applyFont="1">
      <alignment shrinkToFit="0" vertical="bottom" wrapText="0"/>
    </xf>
    <xf borderId="1" fillId="5" fontId="1" numFmtId="9" xfId="0" applyAlignment="1" applyBorder="1" applyFont="1" applyNumberFormat="1">
      <alignment shrinkToFit="0" vertical="bottom" wrapText="0"/>
    </xf>
    <xf borderId="0" fillId="0" fontId="1" numFmtId="9" xfId="0" applyAlignment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10" xfId="0" applyAlignment="1" applyFont="1" applyNumberForma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9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1" fillId="3" fontId="6" numFmtId="9" xfId="0" applyAlignment="1" applyBorder="1" applyFont="1" applyNumberFormat="1">
      <alignment shrinkToFit="0" vertical="bottom" wrapText="0"/>
    </xf>
    <xf borderId="9" fillId="3" fontId="6" numFmtId="0" xfId="0" applyAlignment="1" applyBorder="1" applyFont="1">
      <alignment shrinkToFit="0" vertical="bottom" wrapText="0"/>
    </xf>
    <xf borderId="9" fillId="3" fontId="6" numFmtId="9" xfId="0" applyAlignment="1" applyBorder="1" applyFont="1" applyNumberFormat="1">
      <alignment shrinkToFit="0" vertical="bottom" wrapText="0"/>
    </xf>
    <xf borderId="0" fillId="0" fontId="6" numFmtId="9" xfId="0" applyAlignment="1" applyFont="1" applyNumberFormat="1">
      <alignment shrinkToFit="0" vertical="bottom" wrapText="0"/>
    </xf>
    <xf borderId="1" fillId="3" fontId="6" numFmtId="3" xfId="0" applyAlignment="1" applyBorder="1" applyFont="1" applyNumberFormat="1">
      <alignment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20" numFmtId="0" xfId="0" applyAlignment="1" applyFont="1">
      <alignment shrinkToFit="0" vertical="bottom" wrapText="0"/>
    </xf>
    <xf borderId="10" fillId="0" fontId="6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10" fillId="0" fontId="6" numFmtId="164" xfId="0" applyAlignment="1" applyBorder="1" applyFont="1" applyNumberFormat="1">
      <alignment shrinkToFit="0" vertical="bottom" wrapText="0"/>
    </xf>
    <xf borderId="11" fillId="0" fontId="6" numFmtId="0" xfId="0" applyAlignment="1" applyBorder="1" applyFont="1">
      <alignment shrinkToFit="0" vertical="bottom" wrapText="0"/>
    </xf>
    <xf borderId="11" fillId="0" fontId="6" numFmtId="164" xfId="0" applyAlignment="1" applyBorder="1" applyFont="1" applyNumberFormat="1">
      <alignment shrinkToFit="0" vertical="bottom" wrapText="0"/>
    </xf>
    <xf borderId="12" fillId="0" fontId="6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shrinkToFit="0" vertical="bottom" wrapText="0"/>
    </xf>
    <xf borderId="12" fillId="0" fontId="6" numFmtId="164" xfId="0" applyAlignment="1" applyBorder="1" applyFont="1" applyNumberFormat="1">
      <alignment shrinkToFit="0" vertical="bottom" wrapText="0"/>
    </xf>
    <xf borderId="0" fillId="0" fontId="6" numFmtId="164" xfId="0" applyAlignment="1" applyFont="1" applyNumberFormat="1">
      <alignment shrinkToFit="0" vertical="bottom" wrapText="0"/>
    </xf>
    <xf borderId="13" fillId="0" fontId="6" numFmtId="0" xfId="0" applyAlignment="1" applyBorder="1" applyFont="1">
      <alignment shrinkToFit="0" vertical="bottom" wrapText="0"/>
    </xf>
    <xf borderId="13" fillId="0" fontId="6" numFmtId="164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10" fillId="0" fontId="6" numFmtId="2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C0C0C0"/>
                </a:solidFill>
                <a:latin typeface="+mn-lt"/>
              </a:defRPr>
            </a:pPr>
            <a:r>
              <a:rPr b="1" i="0" sz="1600">
                <a:solidFill>
                  <a:srgbClr val="C0C0C0"/>
                </a:solidFill>
                <a:latin typeface="+mn-lt"/>
              </a:rPr>
              <a:t>Количество продаж, в шт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'Расчет '!$G$39:$AD$39</c:f>
            </c:strRef>
          </c:cat>
          <c:val>
            <c:numRef>
              <c:f>'Расчет '!$G$40:$AD$40</c:f>
              <c:numCache/>
            </c:numRef>
          </c:val>
          <c:smooth val="0"/>
        </c:ser>
        <c:axId val="231474208"/>
        <c:axId val="954433677"/>
      </c:lineChart>
      <c:catAx>
        <c:axId val="23147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433677"/>
      </c:catAx>
      <c:valAx>
        <c:axId val="954433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474208"/>
      </c:valAx>
    </c:plotArea>
  </c:chart>
  <c:spPr>
    <a:solidFill>
      <a:srgbClr val="33333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C0C0C0"/>
                </a:solidFill>
                <a:latin typeface="+mn-lt"/>
              </a:defRPr>
            </a:pPr>
            <a:r>
              <a:rPr b="1" i="0" sz="1600">
                <a:solidFill>
                  <a:srgbClr val="C0C0C0"/>
                </a:solidFill>
                <a:latin typeface="+mn-lt"/>
              </a:rPr>
              <a:t>Результат П/У и ДП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666699">
                <a:alpha val="30000"/>
              </a:srgbClr>
            </a:solidFill>
            <a:ln cmpd="sng">
              <a:solidFill>
                <a:srgbClr val="666699"/>
              </a:solidFill>
            </a:ln>
          </c:spPr>
          <c:cat>
            <c:strRef>
              <c:f>'Расчет '!$G$2:$AD$2</c:f>
            </c:strRef>
          </c:cat>
          <c:val>
            <c:numRef>
              <c:f>'Расчет '!$G$3:$AD$3</c:f>
              <c:numCache/>
            </c:numRef>
          </c:val>
        </c:ser>
        <c:axId val="531312581"/>
        <c:axId val="2043856630"/>
      </c:areaChart>
      <c:barChart>
        <c:barDir val="col"/>
        <c:grouping val="stacked"/>
        <c:ser>
          <c:idx val="1"/>
          <c:order val="1"/>
          <c:spPr>
            <a:solidFill>
              <a:srgbClr val="FF8080"/>
            </a:solidFill>
            <a:ln cmpd="sng">
              <a:solidFill>
                <a:srgbClr val="000000"/>
              </a:solidFill>
            </a:ln>
          </c:spPr>
          <c:cat>
            <c:strRef>
              <c:f>'Расчет '!$G$2:$AD$2</c:f>
            </c:strRef>
          </c:cat>
          <c:val>
            <c:numRef>
              <c:f>'Расчет '!$G$4:$AD$4</c:f>
              <c:numCache/>
            </c:numRef>
          </c:val>
        </c:ser>
        <c:overlap val="100"/>
        <c:axId val="531312581"/>
        <c:axId val="2043856630"/>
      </c:barChart>
      <c:catAx>
        <c:axId val="531312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856630"/>
      </c:catAx>
      <c:valAx>
        <c:axId val="2043856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31258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333333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523875</xdr:colOff>
      <xdr:row>10</xdr:row>
      <xdr:rowOff>0</xdr:rowOff>
    </xdr:from>
    <xdr:ext cx="4867275" cy="56959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133350</xdr:colOff>
      <xdr:row>0</xdr:row>
      <xdr:rowOff>0</xdr:rowOff>
    </xdr:from>
    <xdr:ext cx="4419600" cy="790575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99"/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3.29"/>
    <col customWidth="1" min="3" max="3" width="21.14"/>
    <col customWidth="1" min="4" max="4" width="3.43"/>
    <col customWidth="1" min="5" max="5" width="67.43"/>
    <col customWidth="1" min="6" max="6" width="54.43"/>
    <col customWidth="1" min="7" max="7" width="19.57"/>
    <col customWidth="1" min="8" max="26" width="8.0"/>
  </cols>
  <sheetData>
    <row r="1">
      <c r="A1" s="1"/>
      <c r="B1" s="1"/>
      <c r="C1" s="1"/>
      <c r="D1" s="1"/>
      <c r="E1" s="2"/>
      <c r="F1" s="1"/>
      <c r="G1" s="1"/>
      <c r="H1" s="1"/>
      <c r="I1" s="1"/>
      <c r="J1" s="1"/>
      <c r="K1" s="1"/>
    </row>
    <row r="2" ht="15.75" customHeight="1">
      <c r="A2" s="1"/>
      <c r="B2" s="1"/>
      <c r="C2" s="3" t="s">
        <v>0</v>
      </c>
      <c r="D2" s="3"/>
      <c r="E2" s="3" t="s">
        <v>1</v>
      </c>
      <c r="F2" s="3" t="s">
        <v>2</v>
      </c>
      <c r="G2" s="4"/>
      <c r="H2" s="1"/>
      <c r="I2" s="1"/>
      <c r="J2" s="1"/>
      <c r="K2" s="1"/>
    </row>
    <row r="3">
      <c r="A3" s="1"/>
      <c r="B3" s="5"/>
      <c r="C3" s="6" t="s">
        <v>3</v>
      </c>
      <c r="D3" s="7"/>
      <c r="E3" s="7" t="s">
        <v>4</v>
      </c>
      <c r="F3" s="8"/>
      <c r="G3" s="1"/>
      <c r="H3" s="1"/>
      <c r="I3" s="1"/>
      <c r="J3" s="1"/>
      <c r="K3" s="1"/>
    </row>
    <row r="4">
      <c r="A4" s="1"/>
      <c r="B4" s="5"/>
      <c r="C4" s="9" t="s">
        <v>5</v>
      </c>
      <c r="D4" s="10"/>
      <c r="E4" s="10" t="s">
        <v>6</v>
      </c>
      <c r="F4" s="11"/>
      <c r="G4" s="1"/>
      <c r="H4" s="1"/>
      <c r="I4" s="1"/>
      <c r="J4" s="1"/>
      <c r="K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ht="15.75" customHeight="1">
      <c r="A6" s="1"/>
      <c r="B6" s="1"/>
      <c r="C6" s="3" t="s">
        <v>7</v>
      </c>
      <c r="D6" s="3"/>
      <c r="E6" s="3" t="s">
        <v>8</v>
      </c>
      <c r="F6" s="12" t="s">
        <v>2</v>
      </c>
      <c r="G6" s="1"/>
      <c r="H6" s="1"/>
      <c r="I6" s="1"/>
      <c r="J6" s="1"/>
      <c r="K6" s="1"/>
    </row>
    <row r="7" ht="57.75" customHeight="1">
      <c r="A7" s="1"/>
      <c r="B7" s="13"/>
      <c r="C7" s="13" t="s">
        <v>9</v>
      </c>
      <c r="D7" s="14">
        <v>1.0</v>
      </c>
      <c r="E7" s="15" t="s">
        <v>10</v>
      </c>
      <c r="F7" s="4"/>
      <c r="G7" s="1"/>
      <c r="H7" s="1"/>
      <c r="I7" s="1"/>
      <c r="J7" s="1"/>
      <c r="K7" s="1"/>
    </row>
    <row r="8" ht="30.0" customHeight="1">
      <c r="A8" s="1"/>
      <c r="B8" s="16"/>
      <c r="C8" s="16"/>
      <c r="D8" s="13">
        <v>2.0</v>
      </c>
      <c r="E8" s="17" t="s">
        <v>11</v>
      </c>
      <c r="F8" s="18" t="s">
        <v>12</v>
      </c>
      <c r="G8" s="19"/>
      <c r="H8" s="1"/>
      <c r="I8" s="1"/>
      <c r="J8" s="1"/>
      <c r="K8" s="1"/>
    </row>
    <row r="9" ht="30.0" customHeight="1">
      <c r="A9" s="1"/>
      <c r="B9" s="16"/>
      <c r="C9" s="16"/>
      <c r="D9" s="13">
        <v>3.0</v>
      </c>
      <c r="E9" s="17" t="s">
        <v>13</v>
      </c>
      <c r="F9" s="18" t="s">
        <v>14</v>
      </c>
      <c r="G9" s="19"/>
      <c r="H9" s="1"/>
      <c r="I9" s="1"/>
      <c r="J9" s="1"/>
      <c r="K9" s="1"/>
    </row>
    <row r="10" ht="30.0" customHeight="1">
      <c r="A10" s="1"/>
      <c r="B10" s="16"/>
      <c r="C10" s="16"/>
      <c r="D10" s="13">
        <v>4.0</v>
      </c>
      <c r="E10" s="17" t="s">
        <v>15</v>
      </c>
      <c r="F10" s="18" t="s">
        <v>16</v>
      </c>
      <c r="G10" s="19"/>
      <c r="H10" s="1"/>
      <c r="I10" s="1"/>
      <c r="J10" s="1"/>
      <c r="K10" s="1"/>
    </row>
    <row r="11">
      <c r="A11" s="1"/>
      <c r="B11" s="16"/>
      <c r="C11" s="16"/>
      <c r="D11" s="13">
        <v>5.0</v>
      </c>
      <c r="E11" s="20" t="s">
        <v>17</v>
      </c>
      <c r="F11" s="18"/>
      <c r="G11" s="19"/>
      <c r="H11" s="1"/>
      <c r="I11" s="1"/>
      <c r="J11" s="1"/>
      <c r="K11" s="1"/>
    </row>
    <row r="12" ht="45.0" customHeight="1">
      <c r="A12" s="1"/>
      <c r="B12" s="16"/>
      <c r="C12" s="16"/>
      <c r="D12" s="13"/>
      <c r="E12" s="21" t="s">
        <v>18</v>
      </c>
      <c r="F12" s="18" t="s">
        <v>19</v>
      </c>
      <c r="G12" s="19"/>
      <c r="H12" s="1"/>
      <c r="I12" s="1"/>
      <c r="J12" s="1"/>
      <c r="K12" s="1"/>
    </row>
    <row r="13" ht="45.0" customHeight="1">
      <c r="A13" s="1"/>
      <c r="B13" s="16"/>
      <c r="C13" s="16"/>
      <c r="D13" s="13"/>
      <c r="E13" s="21" t="s">
        <v>20</v>
      </c>
      <c r="F13" s="18" t="s">
        <v>21</v>
      </c>
      <c r="G13" s="19"/>
      <c r="H13" s="1"/>
      <c r="I13" s="1"/>
      <c r="J13" s="1"/>
      <c r="K13" s="1"/>
    </row>
    <row r="14" ht="45.0" customHeight="1">
      <c r="A14" s="1"/>
      <c r="B14" s="16"/>
      <c r="C14" s="16"/>
      <c r="D14" s="13"/>
      <c r="E14" s="21" t="s">
        <v>22</v>
      </c>
      <c r="F14" s="18" t="s">
        <v>23</v>
      </c>
      <c r="G14" s="19"/>
      <c r="H14" s="1"/>
      <c r="I14" s="1"/>
      <c r="J14" s="1"/>
      <c r="K14" s="1"/>
    </row>
    <row r="15" ht="30.0" customHeight="1">
      <c r="A15" s="1"/>
      <c r="B15" s="16"/>
      <c r="C15" s="16"/>
      <c r="D15" s="13">
        <v>6.0</v>
      </c>
      <c r="E15" s="20" t="s">
        <v>24</v>
      </c>
      <c r="F15" s="18" t="s">
        <v>25</v>
      </c>
      <c r="G15" s="19"/>
      <c r="H15" s="1"/>
      <c r="I15" s="1"/>
      <c r="J15" s="1"/>
      <c r="K15" s="1"/>
    </row>
    <row r="16" ht="30.0" customHeight="1">
      <c r="A16" s="1"/>
      <c r="B16" s="16"/>
      <c r="C16" s="16"/>
      <c r="D16" s="13">
        <v>7.0</v>
      </c>
      <c r="E16" s="20" t="s">
        <v>26</v>
      </c>
      <c r="F16" s="18" t="s">
        <v>27</v>
      </c>
      <c r="G16" s="19"/>
      <c r="H16" s="1"/>
      <c r="I16" s="1"/>
      <c r="J16" s="1"/>
      <c r="K16" s="1"/>
    </row>
    <row r="17" ht="30.0" customHeight="1">
      <c r="A17" s="1"/>
      <c r="B17" s="16"/>
      <c r="C17" s="16"/>
      <c r="D17" s="13">
        <v>8.0</v>
      </c>
      <c r="E17" s="20" t="s">
        <v>28</v>
      </c>
      <c r="F17" s="18" t="s">
        <v>29</v>
      </c>
      <c r="G17" s="19"/>
      <c r="H17" s="1"/>
      <c r="I17" s="1"/>
      <c r="J17" s="1"/>
      <c r="K17" s="1"/>
    </row>
    <row r="18">
      <c r="A18" s="1"/>
      <c r="B18" s="16"/>
      <c r="C18" s="16"/>
      <c r="D18" s="13">
        <v>9.0</v>
      </c>
      <c r="E18" s="20" t="s">
        <v>30</v>
      </c>
      <c r="F18" s="18"/>
      <c r="G18" s="19"/>
      <c r="H18" s="1"/>
      <c r="I18" s="1"/>
      <c r="J18" s="1"/>
      <c r="K18" s="1"/>
    </row>
    <row r="19" ht="45.0" customHeight="1">
      <c r="A19" s="1"/>
      <c r="B19" s="16"/>
      <c r="C19" s="16"/>
      <c r="D19" s="16"/>
      <c r="E19" s="22" t="s">
        <v>31</v>
      </c>
      <c r="F19" s="18" t="s">
        <v>32</v>
      </c>
      <c r="G19" s="19"/>
      <c r="H19" s="1"/>
      <c r="I19" s="1"/>
      <c r="J19" s="1"/>
      <c r="K19" s="1"/>
    </row>
    <row r="20" ht="45.0" customHeight="1">
      <c r="A20" s="1"/>
      <c r="B20" s="16"/>
      <c r="C20" s="16"/>
      <c r="D20" s="16"/>
      <c r="E20" s="22" t="s">
        <v>33</v>
      </c>
      <c r="F20" s="18" t="s">
        <v>34</v>
      </c>
      <c r="G20" s="19"/>
      <c r="H20" s="1"/>
      <c r="I20" s="1"/>
      <c r="J20" s="1"/>
      <c r="K20" s="1"/>
    </row>
    <row r="21" ht="45.0" customHeight="1">
      <c r="A21" s="1"/>
      <c r="B21" s="16"/>
      <c r="C21" s="16"/>
      <c r="D21" s="16"/>
      <c r="E21" s="22" t="s">
        <v>35</v>
      </c>
      <c r="F21" s="18" t="s">
        <v>36</v>
      </c>
      <c r="G21" s="19"/>
      <c r="H21" s="1"/>
      <c r="I21" s="1"/>
      <c r="J21" s="1"/>
      <c r="K21" s="1"/>
    </row>
    <row r="22" ht="30.0" customHeight="1">
      <c r="A22" s="1"/>
      <c r="B22" s="16"/>
      <c r="C22" s="16"/>
      <c r="D22" s="16"/>
      <c r="E22" s="22" t="s">
        <v>37</v>
      </c>
      <c r="F22" s="18" t="s">
        <v>38</v>
      </c>
      <c r="G22" s="19"/>
      <c r="H22" s="1"/>
      <c r="I22" s="1"/>
      <c r="J22" s="1"/>
      <c r="K22" s="1"/>
    </row>
    <row r="23" ht="15.75" customHeight="1">
      <c r="A23" s="1"/>
      <c r="B23" s="1"/>
      <c r="C23" s="1"/>
      <c r="D23" s="23">
        <v>10.0</v>
      </c>
      <c r="E23" s="24" t="s">
        <v>39</v>
      </c>
      <c r="F23" s="18"/>
      <c r="G23" s="19"/>
      <c r="H23" s="1"/>
      <c r="I23" s="1"/>
      <c r="J23" s="1"/>
      <c r="K23" s="1"/>
    </row>
    <row r="24" ht="15.75" customHeight="1">
      <c r="A24" s="1"/>
      <c r="B24" s="1"/>
      <c r="C24" s="1"/>
      <c r="D24" s="1"/>
      <c r="E24" s="4" t="s">
        <v>40</v>
      </c>
      <c r="F24" s="18" t="s">
        <v>41</v>
      </c>
      <c r="G24" s="19"/>
      <c r="H24" s="1"/>
      <c r="I24" s="1"/>
      <c r="J24" s="1"/>
      <c r="K24" s="1"/>
    </row>
    <row r="25" ht="30.0" customHeight="1">
      <c r="A25" s="1"/>
      <c r="B25" s="1"/>
      <c r="C25" s="1"/>
      <c r="D25" s="1"/>
      <c r="E25" s="15" t="s">
        <v>42</v>
      </c>
      <c r="F25" s="18" t="s">
        <v>43</v>
      </c>
      <c r="G25" s="19"/>
      <c r="H25" s="1"/>
      <c r="I25" s="1"/>
      <c r="J25" s="1"/>
      <c r="K25" s="1"/>
    </row>
    <row r="26" ht="15.75" customHeight="1">
      <c r="A26" s="1"/>
      <c r="B26" s="1"/>
      <c r="C26" s="1"/>
      <c r="D26" s="1"/>
      <c r="E26" s="15"/>
      <c r="F26" s="18"/>
      <c r="G26" s="19"/>
      <c r="H26" s="1"/>
      <c r="I26" s="1"/>
      <c r="J26" s="1"/>
      <c r="K26" s="1"/>
    </row>
    <row r="27" ht="15.75" customHeight="1">
      <c r="A27" s="1"/>
      <c r="B27" s="1"/>
      <c r="C27" s="1"/>
      <c r="D27" s="1"/>
      <c r="E27" s="4"/>
      <c r="F27" s="18"/>
      <c r="G27" s="19"/>
      <c r="H27" s="1"/>
      <c r="I27" s="1"/>
      <c r="J27" s="1"/>
      <c r="K27" s="1"/>
    </row>
    <row r="28" ht="15.75" customHeight="1">
      <c r="A28" s="1"/>
      <c r="B28" s="1"/>
      <c r="C28" s="1"/>
      <c r="D28" s="1"/>
      <c r="E28" s="16"/>
      <c r="F28" s="18"/>
      <c r="G28" s="19"/>
      <c r="H28" s="1"/>
      <c r="I28" s="1"/>
      <c r="J28" s="1"/>
      <c r="K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5.75" customHeight="1">
      <c r="G30" s="1"/>
      <c r="H30" s="1"/>
      <c r="I30" s="1"/>
      <c r="J30" s="1"/>
      <c r="K30" s="1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3.0"/>
    <col customWidth="1" min="3" max="3" width="37.43"/>
    <col customWidth="1" min="4" max="4" width="4.14"/>
    <col customWidth="1" min="5" max="5" width="6.86"/>
    <col customWidth="1" min="6" max="6" width="9.71"/>
    <col customWidth="1" min="7" max="7" width="2.29"/>
    <col customWidth="1" min="8" max="8" width="6.43"/>
    <col customWidth="1" min="9" max="9" width="6.71"/>
    <col customWidth="1" min="10" max="10" width="15.71"/>
    <col customWidth="1" min="11" max="11" width="11.71"/>
    <col customWidth="1" min="12" max="16" width="8.0"/>
    <col customWidth="1" min="17" max="17" width="8.57"/>
    <col customWidth="1" min="18" max="18" width="14.29"/>
    <col customWidth="1" min="19" max="30" width="8.0"/>
  </cols>
  <sheetData>
    <row r="1" ht="0.75" customHeight="1"/>
    <row r="2" ht="18.75" customHeight="1">
      <c r="A2" s="25"/>
      <c r="B2" s="26" t="s">
        <v>44</v>
      </c>
      <c r="C2" s="26"/>
      <c r="D2" s="26"/>
      <c r="E2" s="26"/>
      <c r="F2" s="25"/>
      <c r="G2" s="25"/>
      <c r="H2" s="25"/>
      <c r="I2" s="25"/>
      <c r="J2" s="25"/>
      <c r="K2" s="25"/>
      <c r="L2" s="25"/>
      <c r="M2" s="25"/>
      <c r="N2" s="27"/>
      <c r="O2" s="27"/>
      <c r="P2" s="27"/>
      <c r="Q2" s="27"/>
      <c r="R2" s="27"/>
      <c r="S2" s="27"/>
      <c r="T2" s="27"/>
      <c r="U2" s="27"/>
      <c r="V2" s="27"/>
    </row>
    <row r="3" ht="18.75" customHeight="1">
      <c r="A3" s="25"/>
      <c r="B3" s="26"/>
      <c r="C3" s="28" t="s">
        <v>45</v>
      </c>
      <c r="D3" s="26"/>
      <c r="E3" s="29">
        <v>1.0</v>
      </c>
      <c r="F3" s="25"/>
      <c r="G3" s="25"/>
      <c r="H3" s="25" t="s">
        <v>46</v>
      </c>
      <c r="I3" s="25" t="s">
        <v>47</v>
      </c>
      <c r="J3" s="25" t="s">
        <v>48</v>
      </c>
      <c r="K3" s="25" t="s">
        <v>49</v>
      </c>
      <c r="L3" s="25" t="s">
        <v>50</v>
      </c>
      <c r="M3" s="25" t="s">
        <v>51</v>
      </c>
      <c r="N3" s="25" t="s">
        <v>52</v>
      </c>
      <c r="O3" s="25" t="s">
        <v>53</v>
      </c>
      <c r="P3" s="25" t="s">
        <v>54</v>
      </c>
      <c r="Q3" s="25" t="s">
        <v>55</v>
      </c>
      <c r="R3" s="25" t="s">
        <v>56</v>
      </c>
      <c r="S3" s="25" t="s">
        <v>57</v>
      </c>
      <c r="T3" s="27"/>
      <c r="U3" s="27"/>
      <c r="V3" s="27"/>
    </row>
    <row r="4" ht="27.0" customHeight="1">
      <c r="A4" s="25"/>
      <c r="B4" s="26"/>
      <c r="C4" s="30" t="s">
        <v>58</v>
      </c>
      <c r="D4" s="26"/>
      <c r="E4" s="26"/>
      <c r="F4" s="25"/>
      <c r="G4" s="25"/>
      <c r="H4" s="31">
        <v>0.9</v>
      </c>
      <c r="I4" s="32">
        <v>0.6</v>
      </c>
      <c r="J4" s="31">
        <v>0.9</v>
      </c>
      <c r="K4" s="31">
        <v>0.85</v>
      </c>
      <c r="L4" s="32">
        <v>0.9</v>
      </c>
      <c r="M4" s="31">
        <v>0.9</v>
      </c>
      <c r="N4" s="32">
        <v>0.9</v>
      </c>
      <c r="O4" s="31">
        <v>0.75</v>
      </c>
      <c r="P4" s="32">
        <v>0.9</v>
      </c>
      <c r="Q4" s="32">
        <v>0.9</v>
      </c>
      <c r="R4" s="32">
        <v>0.9</v>
      </c>
      <c r="S4" s="31">
        <v>0.9</v>
      </c>
      <c r="T4" s="27"/>
      <c r="U4" s="27"/>
      <c r="V4" s="27"/>
    </row>
    <row r="5">
      <c r="A5" s="25"/>
      <c r="B5" s="33"/>
      <c r="C5" s="33" t="s">
        <v>59</v>
      </c>
      <c r="D5" s="33"/>
      <c r="E5" s="31">
        <v>0.02</v>
      </c>
      <c r="F5" s="33"/>
      <c r="G5" s="33"/>
      <c r="H5" s="34"/>
      <c r="I5" s="34"/>
      <c r="J5" s="34"/>
      <c r="K5" s="34"/>
      <c r="L5" s="34"/>
      <c r="M5" s="34"/>
      <c r="N5" s="35"/>
      <c r="O5" s="35"/>
      <c r="P5" s="35"/>
      <c r="Q5" s="35"/>
      <c r="R5" s="35"/>
      <c r="S5" s="35"/>
      <c r="T5" s="35"/>
      <c r="U5" s="35"/>
      <c r="V5" s="35"/>
    </row>
    <row r="6" ht="21.0" customHeight="1">
      <c r="A6" s="25"/>
      <c r="B6" s="33"/>
      <c r="C6" s="33" t="s">
        <v>60</v>
      </c>
      <c r="D6" s="33"/>
      <c r="E6" s="31">
        <v>2.0</v>
      </c>
      <c r="F6" s="33"/>
      <c r="G6" s="33"/>
      <c r="H6" s="34"/>
      <c r="I6" s="36" t="s">
        <v>61</v>
      </c>
      <c r="J6" s="36"/>
      <c r="K6" s="36" t="s">
        <v>62</v>
      </c>
      <c r="L6" s="36"/>
      <c r="M6" s="34"/>
      <c r="N6" s="35"/>
      <c r="O6" s="37" t="s">
        <v>63</v>
      </c>
      <c r="P6" s="37"/>
      <c r="Q6" s="37"/>
      <c r="R6" s="38"/>
      <c r="S6" s="35"/>
      <c r="T6" s="35"/>
      <c r="U6" s="35"/>
      <c r="V6" s="35"/>
    </row>
    <row r="7" ht="21.0" customHeight="1">
      <c r="A7" s="25"/>
      <c r="B7" s="33"/>
      <c r="C7" s="33" t="s">
        <v>64</v>
      </c>
      <c r="D7" s="33" t="s">
        <v>65</v>
      </c>
      <c r="E7" s="33"/>
      <c r="F7" s="39">
        <v>100.0</v>
      </c>
      <c r="G7" s="33"/>
      <c r="H7" s="34"/>
      <c r="I7" s="34"/>
      <c r="J7" s="34" t="s">
        <v>66</v>
      </c>
      <c r="K7" s="40">
        <f>'Расчет '!F85</f>
        <v>41.26984127</v>
      </c>
      <c r="L7" s="34"/>
      <c r="M7" s="34"/>
      <c r="N7" s="35"/>
      <c r="O7" s="37" t="s">
        <v>67</v>
      </c>
      <c r="P7" s="37"/>
      <c r="Q7" s="37"/>
      <c r="R7" s="41">
        <f>'Расчет '!F47</f>
        <v>109748400</v>
      </c>
      <c r="S7" s="35"/>
      <c r="T7" s="35"/>
      <c r="U7" s="35"/>
      <c r="V7" s="35"/>
    </row>
    <row r="8" ht="21.0" customHeight="1">
      <c r="A8" s="25"/>
      <c r="B8" s="33"/>
      <c r="C8" s="33" t="s">
        <v>68</v>
      </c>
      <c r="D8" s="33" t="s">
        <v>69</v>
      </c>
      <c r="E8" s="33"/>
      <c r="F8" s="39">
        <v>65000.0</v>
      </c>
      <c r="G8" s="33"/>
      <c r="H8" s="34"/>
      <c r="I8" s="34"/>
      <c r="J8" s="34"/>
      <c r="K8" s="34"/>
      <c r="L8" s="34"/>
      <c r="M8" s="34"/>
      <c r="N8" s="35"/>
      <c r="O8" s="37" t="s">
        <v>70</v>
      </c>
      <c r="P8" s="37"/>
      <c r="Q8" s="37"/>
      <c r="R8" s="41">
        <f>'Расчет '!F61</f>
        <v>319307610</v>
      </c>
      <c r="S8" s="35"/>
      <c r="T8" s="35"/>
      <c r="U8" s="35"/>
      <c r="V8" s="35"/>
    </row>
    <row r="9">
      <c r="A9" s="25"/>
      <c r="B9" s="33"/>
      <c r="C9" s="33" t="s">
        <v>71</v>
      </c>
      <c r="D9" s="33"/>
      <c r="E9" s="31">
        <v>0.9</v>
      </c>
      <c r="F9" s="33"/>
      <c r="G9" s="33"/>
      <c r="H9" s="34"/>
      <c r="I9" s="34"/>
      <c r="J9" s="34"/>
      <c r="K9" s="34"/>
      <c r="L9" s="34"/>
      <c r="M9" s="34"/>
      <c r="N9" s="35"/>
      <c r="O9" s="35"/>
      <c r="P9" s="35"/>
      <c r="Q9" s="35"/>
      <c r="R9" s="35"/>
      <c r="S9" s="35"/>
      <c r="T9" s="35"/>
      <c r="U9" s="35"/>
      <c r="V9" s="35"/>
    </row>
    <row r="10">
      <c r="A10" s="25"/>
      <c r="B10" s="33"/>
      <c r="C10" s="33" t="s">
        <v>72</v>
      </c>
      <c r="D10" s="33"/>
      <c r="E10" s="33"/>
      <c r="F10" s="33"/>
      <c r="G10" s="33"/>
      <c r="H10" s="34"/>
      <c r="I10" s="34"/>
      <c r="J10" s="34"/>
      <c r="K10" s="34"/>
      <c r="L10" s="34"/>
      <c r="M10" s="34"/>
      <c r="N10" s="35"/>
      <c r="O10" s="35"/>
      <c r="P10" s="35"/>
      <c r="Q10" s="35"/>
      <c r="R10" s="35"/>
      <c r="S10" s="35"/>
      <c r="T10" s="35"/>
      <c r="U10" s="35"/>
      <c r="V10" s="35"/>
    </row>
    <row r="11">
      <c r="A11" s="25"/>
      <c r="B11" s="33"/>
      <c r="C11" s="42" t="s">
        <v>73</v>
      </c>
      <c r="D11" s="33"/>
      <c r="E11" s="31">
        <v>0.01</v>
      </c>
      <c r="F11" s="33"/>
      <c r="G11" s="33"/>
      <c r="H11" s="25"/>
      <c r="I11" s="25"/>
      <c r="J11" s="25"/>
      <c r="K11" s="25"/>
      <c r="L11" s="25"/>
      <c r="M11" s="25"/>
    </row>
    <row r="12" ht="18.75" customHeight="1">
      <c r="A12" s="25"/>
      <c r="B12" s="33"/>
      <c r="C12" s="42" t="s">
        <v>74</v>
      </c>
      <c r="D12" s="33"/>
      <c r="E12" s="31">
        <v>0.19</v>
      </c>
      <c r="F12" s="33"/>
      <c r="G12" s="33"/>
      <c r="H12" s="25"/>
      <c r="I12" s="26" t="s">
        <v>75</v>
      </c>
      <c r="J12" s="25"/>
      <c r="K12" s="25"/>
      <c r="L12" s="25"/>
      <c r="M12" s="25"/>
    </row>
    <row r="13">
      <c r="A13" s="25"/>
      <c r="B13" s="33"/>
      <c r="C13" s="42" t="s">
        <v>76</v>
      </c>
      <c r="D13" s="33"/>
      <c r="E13" s="31">
        <v>0.8</v>
      </c>
      <c r="F13" s="33"/>
      <c r="G13" s="33"/>
      <c r="H13" s="25"/>
      <c r="I13" s="33" t="s">
        <v>77</v>
      </c>
      <c r="J13" s="33"/>
      <c r="K13" s="25"/>
      <c r="L13" s="25"/>
      <c r="M13" s="25"/>
    </row>
    <row r="14">
      <c r="A14" s="25"/>
      <c r="B14" s="43" t="s">
        <v>78</v>
      </c>
      <c r="C14" s="43"/>
      <c r="D14" s="33"/>
      <c r="E14" s="33"/>
      <c r="F14" s="33"/>
      <c r="G14" s="33"/>
      <c r="H14" s="25"/>
      <c r="I14" s="25"/>
      <c r="J14" s="25" t="s">
        <v>79</v>
      </c>
      <c r="K14" s="25"/>
      <c r="L14" s="44">
        <v>0.2</v>
      </c>
      <c r="M14" s="25"/>
    </row>
    <row r="15">
      <c r="A15" s="25"/>
      <c r="B15" s="33"/>
      <c r="C15" s="33" t="s">
        <v>80</v>
      </c>
      <c r="D15" s="33" t="s">
        <v>69</v>
      </c>
      <c r="E15" s="33"/>
      <c r="F15" s="45">
        <v>0.0</v>
      </c>
      <c r="G15" s="33"/>
      <c r="H15" s="25"/>
      <c r="I15" s="25"/>
      <c r="J15" s="25" t="s">
        <v>81</v>
      </c>
      <c r="K15" s="25"/>
      <c r="L15" s="44">
        <v>0.8</v>
      </c>
      <c r="M15" s="25"/>
    </row>
    <row r="16">
      <c r="A16" s="25"/>
      <c r="B16" s="33"/>
      <c r="C16" s="33" t="s">
        <v>82</v>
      </c>
      <c r="D16" s="33" t="s">
        <v>69</v>
      </c>
      <c r="E16" s="33"/>
      <c r="F16" s="39">
        <v>4500.0</v>
      </c>
      <c r="G16" s="33"/>
      <c r="H16" s="25"/>
      <c r="I16" s="25"/>
      <c r="J16" s="25"/>
      <c r="K16" s="25"/>
      <c r="L16" s="46"/>
      <c r="M16" s="25"/>
    </row>
    <row r="17">
      <c r="A17" s="25"/>
      <c r="B17" s="33"/>
      <c r="C17" s="33" t="s">
        <v>83</v>
      </c>
      <c r="D17" s="33" t="s">
        <v>69</v>
      </c>
      <c r="E17" s="33"/>
      <c r="F17" s="39">
        <v>50000.0</v>
      </c>
      <c r="G17" s="33"/>
      <c r="H17" s="25"/>
      <c r="I17" s="25"/>
      <c r="J17" s="33" t="s">
        <v>84</v>
      </c>
      <c r="K17" s="25"/>
      <c r="L17" s="44">
        <v>0.2</v>
      </c>
      <c r="M17" s="25"/>
    </row>
    <row r="18">
      <c r="A18" s="25"/>
      <c r="B18" s="33" t="s">
        <v>85</v>
      </c>
      <c r="C18" s="33"/>
      <c r="D18" s="33"/>
      <c r="E18" s="33"/>
      <c r="F18" s="45"/>
      <c r="G18" s="33"/>
      <c r="H18" s="25"/>
      <c r="I18" s="33" t="s">
        <v>86</v>
      </c>
      <c r="J18" s="33"/>
      <c r="K18" s="25"/>
      <c r="L18" s="25"/>
      <c r="M18" s="25"/>
    </row>
    <row r="19">
      <c r="A19" s="25"/>
      <c r="B19" s="33"/>
      <c r="C19" s="33" t="s">
        <v>87</v>
      </c>
      <c r="D19" s="33"/>
      <c r="E19" s="33"/>
      <c r="F19" s="45"/>
      <c r="G19" s="33"/>
      <c r="H19" s="25"/>
      <c r="I19" s="25"/>
      <c r="J19" s="25" t="s">
        <v>88</v>
      </c>
      <c r="K19" s="25"/>
      <c r="L19" s="44">
        <v>0.0</v>
      </c>
      <c r="M19" s="25"/>
    </row>
    <row r="20">
      <c r="A20" s="25"/>
      <c r="B20" s="33"/>
      <c r="C20" s="42" t="s">
        <v>31</v>
      </c>
      <c r="D20" s="33"/>
      <c r="E20" s="32">
        <v>1.0</v>
      </c>
      <c r="F20" s="33"/>
      <c r="G20" s="33"/>
      <c r="H20" s="25"/>
      <c r="I20" s="25"/>
      <c r="J20" s="25" t="s">
        <v>89</v>
      </c>
      <c r="K20" s="25"/>
      <c r="L20" s="44">
        <v>1.0</v>
      </c>
      <c r="M20" s="25"/>
    </row>
    <row r="21" ht="15.75" customHeight="1">
      <c r="A21" s="25"/>
      <c r="B21" s="33"/>
      <c r="C21" s="42" t="s">
        <v>33</v>
      </c>
      <c r="D21" s="33"/>
      <c r="E21" s="31">
        <v>0.8</v>
      </c>
      <c r="F21" s="33"/>
      <c r="G21" s="33"/>
      <c r="H21" s="25"/>
      <c r="I21" s="25"/>
      <c r="J21" s="25"/>
      <c r="K21" s="25"/>
      <c r="L21" s="25"/>
      <c r="M21" s="25"/>
    </row>
    <row r="22" ht="15.75" customHeight="1">
      <c r="A22" s="25"/>
      <c r="B22" s="33"/>
      <c r="C22" s="42" t="s">
        <v>35</v>
      </c>
      <c r="D22" s="33"/>
      <c r="E22" s="31">
        <v>0.9</v>
      </c>
      <c r="F22" s="33"/>
      <c r="G22" s="33"/>
      <c r="H22" s="25"/>
      <c r="I22" s="33" t="s">
        <v>90</v>
      </c>
      <c r="J22" s="33"/>
      <c r="K22" s="25"/>
      <c r="L22" s="25"/>
      <c r="M22" s="25"/>
    </row>
    <row r="23" ht="15.75" customHeight="1">
      <c r="A23" s="25"/>
      <c r="B23" s="33"/>
      <c r="C23" s="42" t="s">
        <v>37</v>
      </c>
      <c r="D23" s="33"/>
      <c r="E23" s="31">
        <v>0.0</v>
      </c>
      <c r="F23" s="33"/>
      <c r="G23" s="33"/>
      <c r="H23" s="25"/>
      <c r="I23" s="25"/>
      <c r="J23" s="25" t="s">
        <v>91</v>
      </c>
      <c r="K23" s="25"/>
      <c r="L23" s="44">
        <v>0.7</v>
      </c>
      <c r="M23" s="25"/>
    </row>
    <row r="24" ht="15.75" customHeight="1">
      <c r="A24" s="25"/>
      <c r="B24" s="33"/>
      <c r="C24" s="43" t="s">
        <v>92</v>
      </c>
      <c r="D24" s="33"/>
      <c r="E24" s="32"/>
      <c r="F24" s="33"/>
      <c r="G24" s="33"/>
      <c r="H24" s="25"/>
      <c r="I24" s="25"/>
      <c r="J24" s="47" t="s">
        <v>93</v>
      </c>
      <c r="K24" s="25"/>
      <c r="L24" s="44">
        <v>0.3</v>
      </c>
      <c r="M24" s="25"/>
    </row>
    <row r="25" ht="15.75" customHeight="1">
      <c r="A25" s="25"/>
      <c r="B25" s="33"/>
      <c r="C25" s="42" t="s">
        <v>94</v>
      </c>
      <c r="D25" s="33"/>
      <c r="E25" s="32">
        <v>0.0</v>
      </c>
      <c r="F25" s="33"/>
      <c r="G25" s="33"/>
      <c r="H25" s="25"/>
      <c r="I25" s="25"/>
      <c r="J25" s="47" t="s">
        <v>95</v>
      </c>
      <c r="K25" s="25"/>
      <c r="L25" s="44">
        <v>0.1</v>
      </c>
      <c r="M25" s="25"/>
    </row>
    <row r="26" ht="15.75" customHeight="1">
      <c r="A26" s="25"/>
      <c r="B26" s="33"/>
      <c r="C26" s="48" t="s">
        <v>96</v>
      </c>
      <c r="D26" s="25"/>
      <c r="E26" s="32">
        <v>0.0</v>
      </c>
      <c r="F26" s="33"/>
      <c r="G26" s="33"/>
      <c r="H26" s="25"/>
      <c r="I26" s="25"/>
      <c r="J26" s="25"/>
      <c r="K26" s="25"/>
      <c r="L26" s="25"/>
      <c r="M26" s="25"/>
    </row>
    <row r="27" ht="15.75" customHeight="1">
      <c r="A27" s="25"/>
      <c r="B27" s="25"/>
      <c r="C27" s="48" t="s">
        <v>97</v>
      </c>
      <c r="D27" s="25"/>
      <c r="E27" s="32">
        <v>0.0</v>
      </c>
      <c r="F27" s="25"/>
      <c r="G27" s="33"/>
      <c r="H27" s="25"/>
      <c r="I27" s="33" t="s">
        <v>98</v>
      </c>
      <c r="J27" s="33"/>
      <c r="K27" s="25"/>
      <c r="L27" s="25"/>
      <c r="M27" s="25"/>
    </row>
    <row r="28" ht="15.75" customHeight="1">
      <c r="A28" s="25"/>
      <c r="B28" s="25"/>
      <c r="C28" s="48" t="s">
        <v>99</v>
      </c>
      <c r="D28" s="25"/>
      <c r="E28" s="32">
        <v>0.0</v>
      </c>
      <c r="F28" s="25"/>
      <c r="G28" s="33"/>
      <c r="H28" s="25"/>
      <c r="I28" s="25"/>
      <c r="J28" s="25" t="s">
        <v>91</v>
      </c>
      <c r="K28" s="25"/>
      <c r="L28" s="49">
        <v>0.05</v>
      </c>
      <c r="M28" s="25"/>
    </row>
    <row r="29" ht="15.75" customHeight="1">
      <c r="A29" s="25"/>
      <c r="B29" s="25"/>
      <c r="C29" s="48"/>
      <c r="D29" s="25"/>
      <c r="E29" s="32"/>
      <c r="F29" s="25"/>
      <c r="G29" s="25"/>
      <c r="H29" s="25"/>
      <c r="I29" s="25"/>
      <c r="J29" s="47" t="s">
        <v>93</v>
      </c>
      <c r="K29" s="25"/>
      <c r="L29" s="44">
        <v>0.04</v>
      </c>
      <c r="M29" s="25"/>
    </row>
    <row r="30" ht="15.75" customHeight="1">
      <c r="A30" s="25"/>
      <c r="B30" s="33" t="s">
        <v>100</v>
      </c>
      <c r="C30" s="27"/>
      <c r="D30" s="27"/>
      <c r="E30" s="44">
        <v>0.06</v>
      </c>
      <c r="F30" s="25"/>
      <c r="G30" s="25"/>
      <c r="H30" s="25"/>
      <c r="I30" s="25"/>
      <c r="J30" s="47" t="s">
        <v>95</v>
      </c>
      <c r="K30" s="25"/>
      <c r="L30" s="49">
        <v>0.01</v>
      </c>
      <c r="M30" s="25"/>
    </row>
    <row r="31" ht="15.75" customHeight="1">
      <c r="A31" s="25"/>
      <c r="B31" s="33" t="s">
        <v>101</v>
      </c>
      <c r="C31" s="50"/>
      <c r="D31" s="27"/>
      <c r="E31" s="27"/>
      <c r="F31" s="27"/>
      <c r="G31" s="25"/>
      <c r="H31" s="25"/>
      <c r="I31" s="25"/>
      <c r="J31" s="25"/>
      <c r="K31" s="25"/>
      <c r="L31" s="25"/>
      <c r="M31" s="25"/>
    </row>
    <row r="32" ht="18.75" customHeight="1">
      <c r="A32" s="27"/>
      <c r="B32" s="51"/>
      <c r="C32" s="25" t="s">
        <v>102</v>
      </c>
      <c r="D32" s="25" t="s">
        <v>69</v>
      </c>
      <c r="E32" s="25"/>
      <c r="F32" s="52">
        <v>20000.0</v>
      </c>
      <c r="G32" s="27"/>
      <c r="H32" s="27"/>
      <c r="I32" s="27"/>
      <c r="J32" s="27"/>
      <c r="K32" s="27"/>
      <c r="L32" s="27"/>
      <c r="M32" s="27"/>
    </row>
    <row r="33" ht="15.75" customHeight="1">
      <c r="A33" s="27"/>
      <c r="B33" s="53"/>
      <c r="C33" s="25" t="s">
        <v>103</v>
      </c>
      <c r="D33" s="25" t="s">
        <v>69</v>
      </c>
      <c r="E33" s="46"/>
      <c r="F33" s="52">
        <v>0.0</v>
      </c>
      <c r="G33" s="27"/>
      <c r="H33" s="27"/>
      <c r="I33" s="27"/>
      <c r="J33" s="27"/>
      <c r="K33" s="27"/>
      <c r="L33" s="27"/>
      <c r="M33" s="27"/>
    </row>
    <row r="34" ht="15.75" customHeight="1">
      <c r="A34" s="27"/>
      <c r="B34" s="27"/>
      <c r="C34" s="25" t="s">
        <v>104</v>
      </c>
      <c r="D34" s="25" t="s">
        <v>69</v>
      </c>
      <c r="E34" s="46"/>
      <c r="F34" s="52">
        <v>100000.0</v>
      </c>
      <c r="G34" s="27"/>
      <c r="H34" s="27"/>
      <c r="I34" s="27"/>
      <c r="J34" s="27"/>
      <c r="K34" s="27"/>
      <c r="L34" s="27"/>
      <c r="M34" s="27"/>
    </row>
    <row r="35" ht="15.75" customHeight="1">
      <c r="A35" s="27"/>
      <c r="B35" s="27"/>
      <c r="C35" s="27"/>
      <c r="D35" s="25"/>
      <c r="E35" s="46"/>
      <c r="F35" s="25"/>
      <c r="G35" s="27"/>
      <c r="H35" s="27"/>
      <c r="I35" s="27"/>
      <c r="J35" s="27"/>
      <c r="K35" s="27"/>
      <c r="L35" s="27"/>
      <c r="M35" s="27"/>
    </row>
    <row r="36" ht="15.75" customHeight="1">
      <c r="A36" s="27"/>
      <c r="B36" s="27"/>
      <c r="C36" s="53"/>
      <c r="D36" s="27"/>
      <c r="E36" s="54"/>
      <c r="F36" s="27"/>
      <c r="G36" s="27"/>
      <c r="H36" s="27"/>
      <c r="I36" s="27"/>
      <c r="J36" s="27"/>
      <c r="K36" s="27"/>
      <c r="L36" s="27"/>
      <c r="M36" s="27"/>
    </row>
    <row r="37" ht="15.75" customHeight="1">
      <c r="A37" s="27"/>
      <c r="B37" s="27"/>
      <c r="C37" s="53"/>
      <c r="D37" s="27"/>
      <c r="E37" s="27"/>
      <c r="F37" s="27"/>
      <c r="G37" s="27"/>
      <c r="H37" s="27"/>
      <c r="I37" s="27"/>
      <c r="J37" s="27"/>
      <c r="K37" s="27"/>
      <c r="L37" s="27"/>
      <c r="M37" s="27"/>
    </row>
    <row r="38" ht="15.75" customHeight="1">
      <c r="A38" s="27"/>
      <c r="B38" s="53"/>
      <c r="C38" s="27"/>
      <c r="D38" s="27"/>
      <c r="E38" s="54"/>
      <c r="F38" s="27"/>
      <c r="G38" s="27"/>
      <c r="H38" s="27"/>
      <c r="I38" s="27"/>
      <c r="J38" s="27"/>
      <c r="K38" s="27"/>
      <c r="L38" s="27"/>
      <c r="M38" s="27"/>
    </row>
    <row r="39" ht="15.75" customHeight="1">
      <c r="E39" s="55"/>
    </row>
    <row r="40" ht="15.75" customHeight="1"/>
    <row r="41" ht="15.75" customHeight="1">
      <c r="C41" s="56"/>
    </row>
    <row r="42" ht="15.75" customHeight="1">
      <c r="B42" s="56"/>
      <c r="E42" s="55"/>
    </row>
    <row r="43" ht="15.75" customHeight="1">
      <c r="E43" s="55"/>
    </row>
    <row r="44" ht="15.75" customHeight="1">
      <c r="E44" s="55"/>
    </row>
    <row r="45" ht="15.75" customHeight="1"/>
    <row r="46" ht="15.75" customHeight="1">
      <c r="C46" s="56"/>
    </row>
    <row r="47" ht="15.75" customHeight="1">
      <c r="B47" s="56"/>
      <c r="E47" s="57"/>
    </row>
    <row r="48" ht="15.75" customHeight="1">
      <c r="E48" s="55"/>
    </row>
    <row r="49" ht="15.75" customHeight="1">
      <c r="E49" s="57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rowBreaks count="2" manualBreakCount="2">
    <brk man="1"/>
    <brk id="39" man="1"/>
  </rowBreaks>
  <colBreaks count="2" manualBreakCount="2">
    <brk id="13" man="1"/>
    <brk id="30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4.43" defaultRowHeight="15.0"/>
  <cols>
    <col customWidth="1" min="1" max="1" width="3.29"/>
    <col customWidth="1" min="2" max="2" width="2.86"/>
    <col customWidth="1" min="3" max="3" width="27.43"/>
    <col customWidth="1" min="4" max="4" width="6.14"/>
    <col customWidth="1" min="5" max="5" width="9.29"/>
    <col customWidth="1" min="6" max="6" width="10.29"/>
    <col customWidth="1" min="7" max="9" width="9.86"/>
    <col customWidth="1" min="10" max="10" width="10.71"/>
    <col customWidth="1" min="11" max="11" width="10.14"/>
    <col customWidth="1" min="12" max="14" width="9.86"/>
    <col customWidth="1" min="15" max="15" width="11.14"/>
    <col customWidth="1" min="16" max="16" width="11.71"/>
    <col customWidth="1" min="17" max="18" width="10.71"/>
    <col customWidth="1" min="19" max="19" width="9.29"/>
    <col customWidth="1" min="20" max="30" width="10.71"/>
  </cols>
  <sheetData>
    <row r="1">
      <c r="G1" s="58"/>
      <c r="S1" s="58"/>
    </row>
    <row r="2">
      <c r="G2" s="59">
        <v>1.0</v>
      </c>
      <c r="H2" s="59">
        <v>2.0</v>
      </c>
      <c r="I2" s="59">
        <v>3.0</v>
      </c>
      <c r="J2" s="59">
        <v>4.0</v>
      </c>
      <c r="K2" s="59">
        <v>5.0</v>
      </c>
      <c r="L2" s="59">
        <v>6.0</v>
      </c>
      <c r="M2" s="59">
        <v>7.0</v>
      </c>
      <c r="N2" s="59">
        <v>8.0</v>
      </c>
      <c r="O2" s="59">
        <v>9.0</v>
      </c>
      <c r="P2" s="59">
        <v>10.0</v>
      </c>
      <c r="Q2" s="59">
        <v>11.0</v>
      </c>
      <c r="R2" s="59">
        <v>12.0</v>
      </c>
      <c r="S2" s="59">
        <v>13.0</v>
      </c>
      <c r="T2" s="59">
        <v>14.0</v>
      </c>
      <c r="U2" s="59">
        <v>15.0</v>
      </c>
      <c r="V2" s="59">
        <v>16.0</v>
      </c>
      <c r="W2" s="59">
        <v>17.0</v>
      </c>
      <c r="X2" s="59">
        <v>18.0</v>
      </c>
      <c r="Y2" s="59">
        <v>19.0</v>
      </c>
      <c r="Z2" s="59">
        <v>20.0</v>
      </c>
      <c r="AA2" s="59">
        <v>21.0</v>
      </c>
      <c r="AB2" s="59">
        <v>22.0</v>
      </c>
      <c r="AC2" s="59">
        <v>23.0</v>
      </c>
      <c r="AD2" s="59">
        <v>24.0</v>
      </c>
    </row>
    <row r="3">
      <c r="C3" s="60" t="s">
        <v>105</v>
      </c>
      <c r="G3" s="61">
        <f t="shared" ref="G3:AD3" si="1">G47</f>
        <v>54700</v>
      </c>
      <c r="H3" s="61">
        <f t="shared" si="1"/>
        <v>6606700</v>
      </c>
      <c r="I3" s="61">
        <f t="shared" si="1"/>
        <v>4859500</v>
      </c>
      <c r="J3" s="61">
        <f t="shared" si="1"/>
        <v>4586500</v>
      </c>
      <c r="K3" s="61">
        <f t="shared" si="1"/>
        <v>4859500</v>
      </c>
      <c r="L3" s="61">
        <f t="shared" si="1"/>
        <v>4859500</v>
      </c>
      <c r="M3" s="61">
        <f t="shared" si="1"/>
        <v>4859500</v>
      </c>
      <c r="N3" s="61">
        <f t="shared" si="1"/>
        <v>4040500</v>
      </c>
      <c r="O3" s="61">
        <f t="shared" si="1"/>
        <v>4859500</v>
      </c>
      <c r="P3" s="61">
        <f t="shared" si="1"/>
        <v>4859500</v>
      </c>
      <c r="Q3" s="61">
        <f t="shared" si="1"/>
        <v>4859500</v>
      </c>
      <c r="R3" s="61">
        <f t="shared" si="1"/>
        <v>4859500</v>
      </c>
      <c r="S3" s="61">
        <f t="shared" si="1"/>
        <v>4859500</v>
      </c>
      <c r="T3" s="61">
        <f t="shared" si="1"/>
        <v>3221500</v>
      </c>
      <c r="U3" s="61">
        <f t="shared" si="1"/>
        <v>4859500</v>
      </c>
      <c r="V3" s="61">
        <f t="shared" si="1"/>
        <v>4586500</v>
      </c>
      <c r="W3" s="61">
        <f t="shared" si="1"/>
        <v>4859500</v>
      </c>
      <c r="X3" s="61">
        <f t="shared" si="1"/>
        <v>4859500</v>
      </c>
      <c r="Y3" s="61">
        <f t="shared" si="1"/>
        <v>4859500</v>
      </c>
      <c r="Z3" s="61">
        <f t="shared" si="1"/>
        <v>4040500</v>
      </c>
      <c r="AA3" s="61">
        <f t="shared" si="1"/>
        <v>4859500</v>
      </c>
      <c r="AB3" s="61">
        <f t="shared" si="1"/>
        <v>4859500</v>
      </c>
      <c r="AC3" s="61">
        <f t="shared" si="1"/>
        <v>4859500</v>
      </c>
      <c r="AD3" s="61">
        <f t="shared" si="1"/>
        <v>4859500</v>
      </c>
    </row>
    <row r="4">
      <c r="C4" s="60" t="s">
        <v>106</v>
      </c>
      <c r="G4" s="61">
        <f t="shared" ref="G4:AD4" si="2">G61</f>
        <v>-65170</v>
      </c>
      <c r="H4" s="61">
        <f t="shared" si="2"/>
        <v>6653460</v>
      </c>
      <c r="I4" s="61">
        <f t="shared" si="2"/>
        <v>17979810</v>
      </c>
      <c r="J4" s="61">
        <f t="shared" si="2"/>
        <v>34388835</v>
      </c>
      <c r="K4" s="61">
        <f t="shared" si="2"/>
        <v>48939185</v>
      </c>
      <c r="L4" s="61">
        <f t="shared" si="2"/>
        <v>63457035</v>
      </c>
      <c r="M4" s="61">
        <f t="shared" si="2"/>
        <v>78267385</v>
      </c>
      <c r="N4" s="61">
        <f t="shared" si="2"/>
        <v>92257760</v>
      </c>
      <c r="O4" s="61">
        <f t="shared" si="2"/>
        <v>106288110</v>
      </c>
      <c r="P4" s="61">
        <f t="shared" si="2"/>
        <v>120220960</v>
      </c>
      <c r="Q4" s="61">
        <f t="shared" si="2"/>
        <v>135031310</v>
      </c>
      <c r="R4" s="61">
        <f t="shared" si="2"/>
        <v>149841660</v>
      </c>
      <c r="S4" s="61">
        <f t="shared" si="2"/>
        <v>164652010</v>
      </c>
      <c r="T4" s="61">
        <f t="shared" si="2"/>
        <v>177822410</v>
      </c>
      <c r="U4" s="61">
        <f t="shared" si="2"/>
        <v>191072760</v>
      </c>
      <c r="V4" s="61">
        <f t="shared" si="2"/>
        <v>203854785</v>
      </c>
      <c r="W4" s="61">
        <f t="shared" si="2"/>
        <v>218405135</v>
      </c>
      <c r="X4" s="61">
        <f t="shared" si="2"/>
        <v>232922985</v>
      </c>
      <c r="Y4" s="61">
        <f t="shared" si="2"/>
        <v>247733335</v>
      </c>
      <c r="Z4" s="61">
        <f t="shared" si="2"/>
        <v>261723710</v>
      </c>
      <c r="AA4" s="61">
        <f t="shared" si="2"/>
        <v>275754060</v>
      </c>
      <c r="AB4" s="61">
        <f t="shared" si="2"/>
        <v>289686910</v>
      </c>
      <c r="AC4" s="61">
        <f t="shared" si="2"/>
        <v>304497260</v>
      </c>
      <c r="AD4" s="61">
        <f t="shared" si="2"/>
        <v>319307610</v>
      </c>
    </row>
    <row r="5">
      <c r="C5" s="60" t="s">
        <v>107</v>
      </c>
      <c r="E5" s="59">
        <f>'Ввод данных и анализ'!$E$3</f>
        <v>1</v>
      </c>
      <c r="F5" s="55">
        <f>100%*E5</f>
        <v>1</v>
      </c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</row>
    <row r="6">
      <c r="C6" s="59" t="s">
        <v>71</v>
      </c>
      <c r="E6" s="62">
        <f>'Ввод данных и анализ'!E9</f>
        <v>0.9</v>
      </c>
      <c r="F6" s="56"/>
    </row>
    <row r="7" ht="15.75" customHeight="1">
      <c r="C7" s="63" t="s">
        <v>108</v>
      </c>
      <c r="D7" s="63"/>
      <c r="E7" s="63"/>
      <c r="F7" s="63"/>
      <c r="G7" s="64">
        <f>'Ввод данных и анализ'!H4</f>
        <v>0.9</v>
      </c>
      <c r="H7" s="64">
        <f>'Ввод данных и анализ'!I4</f>
        <v>0.6</v>
      </c>
      <c r="I7" s="64">
        <f>'Ввод данных и анализ'!J4</f>
        <v>0.9</v>
      </c>
      <c r="J7" s="64">
        <f>'Ввод данных и анализ'!K4</f>
        <v>0.85</v>
      </c>
      <c r="K7" s="64">
        <f>'Ввод данных и анализ'!L4</f>
        <v>0.9</v>
      </c>
      <c r="L7" s="64">
        <f>'Ввод данных и анализ'!M4</f>
        <v>0.9</v>
      </c>
      <c r="M7" s="64">
        <f>'Ввод данных и анализ'!N4</f>
        <v>0.9</v>
      </c>
      <c r="N7" s="64">
        <f>'Ввод данных и анализ'!O4</f>
        <v>0.75</v>
      </c>
      <c r="O7" s="64">
        <f>'Ввод данных и анализ'!P4</f>
        <v>0.9</v>
      </c>
      <c r="P7" s="64">
        <f>'Ввод данных и анализ'!Q4</f>
        <v>0.9</v>
      </c>
      <c r="Q7" s="64">
        <f>'Ввод данных и анализ'!R4</f>
        <v>0.9</v>
      </c>
      <c r="R7" s="64">
        <f>'Ввод данных и анализ'!S4</f>
        <v>0.9</v>
      </c>
      <c r="S7" s="64">
        <f t="shared" ref="S7:AD7" si="3">G7</f>
        <v>0.9</v>
      </c>
      <c r="T7" s="64">
        <f t="shared" si="3"/>
        <v>0.6</v>
      </c>
      <c r="U7" s="64">
        <f t="shared" si="3"/>
        <v>0.9</v>
      </c>
      <c r="V7" s="64">
        <f t="shared" si="3"/>
        <v>0.85</v>
      </c>
      <c r="W7" s="64">
        <f t="shared" si="3"/>
        <v>0.9</v>
      </c>
      <c r="X7" s="64">
        <f t="shared" si="3"/>
        <v>0.9</v>
      </c>
      <c r="Y7" s="64">
        <f t="shared" si="3"/>
        <v>0.9</v>
      </c>
      <c r="Z7" s="64">
        <f t="shared" si="3"/>
        <v>0.75</v>
      </c>
      <c r="AA7" s="64">
        <f t="shared" si="3"/>
        <v>0.9</v>
      </c>
      <c r="AB7" s="64">
        <f t="shared" si="3"/>
        <v>0.9</v>
      </c>
      <c r="AC7" s="64">
        <f t="shared" si="3"/>
        <v>0.9</v>
      </c>
      <c r="AD7" s="64">
        <f t="shared" si="3"/>
        <v>0.9</v>
      </c>
    </row>
    <row r="8">
      <c r="C8" s="59" t="s">
        <v>109</v>
      </c>
      <c r="E8" s="62">
        <f>'Ввод данных и анализ'!E6</f>
        <v>2</v>
      </c>
      <c r="F8" s="65"/>
      <c r="G8" s="55">
        <f>'Ввод данных и анализ'!$E$5</f>
        <v>0.02</v>
      </c>
      <c r="H8" s="55">
        <f t="shared" ref="H8:AD8" si="4">IF(G8&gt;=$F$5,$F$5,G8+$E$8)</f>
        <v>2.02</v>
      </c>
      <c r="I8" s="55">
        <f t="shared" si="4"/>
        <v>1</v>
      </c>
      <c r="J8" s="55">
        <f t="shared" si="4"/>
        <v>1</v>
      </c>
      <c r="K8" s="55">
        <f t="shared" si="4"/>
        <v>1</v>
      </c>
      <c r="L8" s="55">
        <f t="shared" si="4"/>
        <v>1</v>
      </c>
      <c r="M8" s="55">
        <f t="shared" si="4"/>
        <v>1</v>
      </c>
      <c r="N8" s="55">
        <f t="shared" si="4"/>
        <v>1</v>
      </c>
      <c r="O8" s="55">
        <f t="shared" si="4"/>
        <v>1</v>
      </c>
      <c r="P8" s="55">
        <f t="shared" si="4"/>
        <v>1</v>
      </c>
      <c r="Q8" s="55">
        <f t="shared" si="4"/>
        <v>1</v>
      </c>
      <c r="R8" s="55">
        <f t="shared" si="4"/>
        <v>1</v>
      </c>
      <c r="S8" s="55">
        <f t="shared" si="4"/>
        <v>1</v>
      </c>
      <c r="T8" s="55">
        <f t="shared" si="4"/>
        <v>1</v>
      </c>
      <c r="U8" s="55">
        <f t="shared" si="4"/>
        <v>1</v>
      </c>
      <c r="V8" s="55">
        <f t="shared" si="4"/>
        <v>1</v>
      </c>
      <c r="W8" s="55">
        <f t="shared" si="4"/>
        <v>1</v>
      </c>
      <c r="X8" s="55">
        <f t="shared" si="4"/>
        <v>1</v>
      </c>
      <c r="Y8" s="55">
        <f t="shared" si="4"/>
        <v>1</v>
      </c>
      <c r="Z8" s="55">
        <f t="shared" si="4"/>
        <v>1</v>
      </c>
      <c r="AA8" s="55">
        <f t="shared" si="4"/>
        <v>1</v>
      </c>
      <c r="AB8" s="55">
        <f t="shared" si="4"/>
        <v>1</v>
      </c>
      <c r="AC8" s="55">
        <f t="shared" si="4"/>
        <v>1</v>
      </c>
      <c r="AD8" s="55">
        <f t="shared" si="4"/>
        <v>1</v>
      </c>
    </row>
    <row r="9">
      <c r="C9" s="59" t="s">
        <v>110</v>
      </c>
      <c r="E9" s="62">
        <f>'Ввод данных и анализ'!$E$6</f>
        <v>2</v>
      </c>
      <c r="F9" s="65"/>
      <c r="G9" s="55">
        <f>'Ввод данных и анализ'!$E$5</f>
        <v>0.02</v>
      </c>
      <c r="H9" s="55">
        <f t="shared" ref="H9:AD9" si="5">G9+$E$9</f>
        <v>2.02</v>
      </c>
      <c r="I9" s="55">
        <f t="shared" si="5"/>
        <v>4.02</v>
      </c>
      <c r="J9" s="55">
        <f t="shared" si="5"/>
        <v>6.02</v>
      </c>
      <c r="K9" s="55">
        <f t="shared" si="5"/>
        <v>8.02</v>
      </c>
      <c r="L9" s="55">
        <f t="shared" si="5"/>
        <v>10.02</v>
      </c>
      <c r="M9" s="55">
        <f t="shared" si="5"/>
        <v>12.02</v>
      </c>
      <c r="N9" s="55">
        <f t="shared" si="5"/>
        <v>14.02</v>
      </c>
      <c r="O9" s="55">
        <f t="shared" si="5"/>
        <v>16.02</v>
      </c>
      <c r="P9" s="55">
        <f t="shared" si="5"/>
        <v>18.02</v>
      </c>
      <c r="Q9" s="55">
        <f t="shared" si="5"/>
        <v>20.02</v>
      </c>
      <c r="R9" s="55">
        <f t="shared" si="5"/>
        <v>22.02</v>
      </c>
      <c r="S9" s="55">
        <f t="shared" si="5"/>
        <v>24.02</v>
      </c>
      <c r="T9" s="55">
        <f t="shared" si="5"/>
        <v>26.02</v>
      </c>
      <c r="U9" s="55">
        <f t="shared" si="5"/>
        <v>28.02</v>
      </c>
      <c r="V9" s="55">
        <f t="shared" si="5"/>
        <v>30.02</v>
      </c>
      <c r="W9" s="55">
        <f t="shared" si="5"/>
        <v>32.02</v>
      </c>
      <c r="X9" s="55">
        <f t="shared" si="5"/>
        <v>34.02</v>
      </c>
      <c r="Y9" s="55">
        <f t="shared" si="5"/>
        <v>36.02</v>
      </c>
      <c r="Z9" s="55">
        <f t="shared" si="5"/>
        <v>38.02</v>
      </c>
      <c r="AA9" s="55">
        <f t="shared" si="5"/>
        <v>40.02</v>
      </c>
      <c r="AB9" s="55">
        <f t="shared" si="5"/>
        <v>42.02</v>
      </c>
      <c r="AC9" s="55">
        <f t="shared" si="5"/>
        <v>44.02</v>
      </c>
      <c r="AD9" s="55">
        <f t="shared" si="5"/>
        <v>46.02</v>
      </c>
    </row>
    <row r="10">
      <c r="C10" s="59" t="s">
        <v>111</v>
      </c>
      <c r="D10" s="59" t="s">
        <v>65</v>
      </c>
      <c r="E10" s="56"/>
      <c r="F10" s="66">
        <f>'Ввод данных и анализ'!F7</f>
        <v>100</v>
      </c>
    </row>
    <row r="11">
      <c r="C11" s="59" t="s">
        <v>112</v>
      </c>
      <c r="D11" s="59" t="s">
        <v>65</v>
      </c>
      <c r="E11" s="56"/>
      <c r="F11" s="56"/>
      <c r="G11" s="59">
        <f t="shared" ref="G11:AD11" si="6">ROUNDUP(IF($E$5&gt;0,$F$10*G7*G8,$F$10*G7*G9),0)</f>
        <v>2</v>
      </c>
      <c r="H11" s="59">
        <f t="shared" si="6"/>
        <v>122</v>
      </c>
      <c r="I11" s="59">
        <f t="shared" si="6"/>
        <v>90</v>
      </c>
      <c r="J11" s="59">
        <f t="shared" si="6"/>
        <v>85</v>
      </c>
      <c r="K11" s="59">
        <f t="shared" si="6"/>
        <v>90</v>
      </c>
      <c r="L11" s="59">
        <f t="shared" si="6"/>
        <v>90</v>
      </c>
      <c r="M11" s="59">
        <f t="shared" si="6"/>
        <v>90</v>
      </c>
      <c r="N11" s="59">
        <f t="shared" si="6"/>
        <v>75</v>
      </c>
      <c r="O11" s="59">
        <f t="shared" si="6"/>
        <v>90</v>
      </c>
      <c r="P11" s="59">
        <f t="shared" si="6"/>
        <v>90</v>
      </c>
      <c r="Q11" s="59">
        <f t="shared" si="6"/>
        <v>90</v>
      </c>
      <c r="R11" s="59">
        <f t="shared" si="6"/>
        <v>90</v>
      </c>
      <c r="S11" s="59">
        <f t="shared" si="6"/>
        <v>90</v>
      </c>
      <c r="T11" s="59">
        <f t="shared" si="6"/>
        <v>60</v>
      </c>
      <c r="U11" s="59">
        <f t="shared" si="6"/>
        <v>90</v>
      </c>
      <c r="V11" s="59">
        <f t="shared" si="6"/>
        <v>85</v>
      </c>
      <c r="W11" s="59">
        <f t="shared" si="6"/>
        <v>90</v>
      </c>
      <c r="X11" s="59">
        <f t="shared" si="6"/>
        <v>90</v>
      </c>
      <c r="Y11" s="59">
        <f t="shared" si="6"/>
        <v>90</v>
      </c>
      <c r="Z11" s="59">
        <f t="shared" si="6"/>
        <v>75</v>
      </c>
      <c r="AA11" s="59">
        <f t="shared" si="6"/>
        <v>90</v>
      </c>
      <c r="AB11" s="59">
        <f t="shared" si="6"/>
        <v>90</v>
      </c>
      <c r="AC11" s="59">
        <f t="shared" si="6"/>
        <v>90</v>
      </c>
      <c r="AD11" s="59">
        <f t="shared" si="6"/>
        <v>90</v>
      </c>
    </row>
    <row r="12">
      <c r="C12" s="59" t="s">
        <v>68</v>
      </c>
      <c r="D12" s="59" t="s">
        <v>69</v>
      </c>
      <c r="E12" s="56"/>
      <c r="F12" s="66">
        <f>'Ввод данных и анализ'!F8</f>
        <v>65000</v>
      </c>
    </row>
    <row r="13">
      <c r="C13" s="59" t="s">
        <v>113</v>
      </c>
      <c r="D13" s="59" t="s">
        <v>69</v>
      </c>
      <c r="E13" s="62">
        <v>0.0</v>
      </c>
      <c r="F13" s="56"/>
      <c r="G13" s="67">
        <f t="shared" ref="G13:L13" si="7">$F$12</f>
        <v>65000</v>
      </c>
      <c r="H13" s="67">
        <f t="shared" si="7"/>
        <v>65000</v>
      </c>
      <c r="I13" s="67">
        <f t="shared" si="7"/>
        <v>65000</v>
      </c>
      <c r="J13" s="67">
        <f t="shared" si="7"/>
        <v>65000</v>
      </c>
      <c r="K13" s="67">
        <f t="shared" si="7"/>
        <v>65000</v>
      </c>
      <c r="L13" s="67">
        <f t="shared" si="7"/>
        <v>65000</v>
      </c>
      <c r="M13" s="59">
        <f t="shared" ref="M13:AD13" si="8">$F$12*(1-$E$13)</f>
        <v>65000</v>
      </c>
      <c r="N13" s="59">
        <f t="shared" si="8"/>
        <v>65000</v>
      </c>
      <c r="O13" s="59">
        <f t="shared" si="8"/>
        <v>65000</v>
      </c>
      <c r="P13" s="59">
        <f t="shared" si="8"/>
        <v>65000</v>
      </c>
      <c r="Q13" s="59">
        <f t="shared" si="8"/>
        <v>65000</v>
      </c>
      <c r="R13" s="59">
        <f t="shared" si="8"/>
        <v>65000</v>
      </c>
      <c r="S13" s="59">
        <f t="shared" si="8"/>
        <v>65000</v>
      </c>
      <c r="T13" s="59">
        <f t="shared" si="8"/>
        <v>65000</v>
      </c>
      <c r="U13" s="59">
        <f t="shared" si="8"/>
        <v>65000</v>
      </c>
      <c r="V13" s="59">
        <f t="shared" si="8"/>
        <v>65000</v>
      </c>
      <c r="W13" s="59">
        <f t="shared" si="8"/>
        <v>65000</v>
      </c>
      <c r="X13" s="59">
        <f t="shared" si="8"/>
        <v>65000</v>
      </c>
      <c r="Y13" s="59">
        <f t="shared" si="8"/>
        <v>65000</v>
      </c>
      <c r="Z13" s="59">
        <f t="shared" si="8"/>
        <v>65000</v>
      </c>
      <c r="AA13" s="59">
        <f t="shared" si="8"/>
        <v>65000</v>
      </c>
      <c r="AB13" s="59">
        <f t="shared" si="8"/>
        <v>65000</v>
      </c>
      <c r="AC13" s="59">
        <f t="shared" si="8"/>
        <v>65000</v>
      </c>
      <c r="AD13" s="59">
        <f t="shared" si="8"/>
        <v>65000</v>
      </c>
    </row>
    <row r="14">
      <c r="B14" s="56" t="s">
        <v>114</v>
      </c>
      <c r="C14" s="56"/>
      <c r="E14" s="56"/>
      <c r="F14" s="56"/>
    </row>
    <row r="15">
      <c r="C15" s="59" t="s">
        <v>115</v>
      </c>
      <c r="D15" s="59" t="s">
        <v>69</v>
      </c>
      <c r="E15" s="56"/>
      <c r="F15" s="56"/>
      <c r="G15" s="68">
        <f t="shared" ref="G15:AD15" si="9">G11*G13</f>
        <v>130000</v>
      </c>
      <c r="H15" s="68">
        <f t="shared" si="9"/>
        <v>7930000</v>
      </c>
      <c r="I15" s="68">
        <f t="shared" si="9"/>
        <v>5850000</v>
      </c>
      <c r="J15" s="68">
        <f t="shared" si="9"/>
        <v>5525000</v>
      </c>
      <c r="K15" s="68">
        <f t="shared" si="9"/>
        <v>5850000</v>
      </c>
      <c r="L15" s="68">
        <f t="shared" si="9"/>
        <v>5850000</v>
      </c>
      <c r="M15" s="68">
        <f t="shared" si="9"/>
        <v>5850000</v>
      </c>
      <c r="N15" s="68">
        <f t="shared" si="9"/>
        <v>4875000</v>
      </c>
      <c r="O15" s="68">
        <f t="shared" si="9"/>
        <v>5850000</v>
      </c>
      <c r="P15" s="68">
        <f t="shared" si="9"/>
        <v>5850000</v>
      </c>
      <c r="Q15" s="68">
        <f t="shared" si="9"/>
        <v>5850000</v>
      </c>
      <c r="R15" s="68">
        <f t="shared" si="9"/>
        <v>5850000</v>
      </c>
      <c r="S15" s="68">
        <f t="shared" si="9"/>
        <v>5850000</v>
      </c>
      <c r="T15" s="68">
        <f t="shared" si="9"/>
        <v>3900000</v>
      </c>
      <c r="U15" s="68">
        <f t="shared" si="9"/>
        <v>5850000</v>
      </c>
      <c r="V15" s="68">
        <f t="shared" si="9"/>
        <v>5525000</v>
      </c>
      <c r="W15" s="68">
        <f t="shared" si="9"/>
        <v>5850000</v>
      </c>
      <c r="X15" s="68">
        <f t="shared" si="9"/>
        <v>5850000</v>
      </c>
      <c r="Y15" s="68">
        <f t="shared" si="9"/>
        <v>5850000</v>
      </c>
      <c r="Z15" s="68">
        <f t="shared" si="9"/>
        <v>4875000</v>
      </c>
      <c r="AA15" s="68">
        <f t="shared" si="9"/>
        <v>5850000</v>
      </c>
      <c r="AB15" s="68">
        <f t="shared" si="9"/>
        <v>5850000</v>
      </c>
      <c r="AC15" s="68">
        <f t="shared" si="9"/>
        <v>5850000</v>
      </c>
      <c r="AD15" s="68">
        <f t="shared" si="9"/>
        <v>5850000</v>
      </c>
    </row>
    <row r="16">
      <c r="C16" s="59" t="s">
        <v>116</v>
      </c>
      <c r="D16" s="59" t="s">
        <v>69</v>
      </c>
      <c r="E16" s="56"/>
      <c r="F16" s="56"/>
      <c r="G16" s="68">
        <f t="shared" ref="G16:AD16" si="10">G15*(1-$E$6)</f>
        <v>13000</v>
      </c>
      <c r="H16" s="68">
        <f t="shared" si="10"/>
        <v>793000</v>
      </c>
      <c r="I16" s="68">
        <f t="shared" si="10"/>
        <v>585000</v>
      </c>
      <c r="J16" s="68">
        <f t="shared" si="10"/>
        <v>552500</v>
      </c>
      <c r="K16" s="68">
        <f t="shared" si="10"/>
        <v>585000</v>
      </c>
      <c r="L16" s="68">
        <f t="shared" si="10"/>
        <v>585000</v>
      </c>
      <c r="M16" s="68">
        <f t="shared" si="10"/>
        <v>585000</v>
      </c>
      <c r="N16" s="68">
        <f t="shared" si="10"/>
        <v>487500</v>
      </c>
      <c r="O16" s="68">
        <f t="shared" si="10"/>
        <v>585000</v>
      </c>
      <c r="P16" s="68">
        <f t="shared" si="10"/>
        <v>585000</v>
      </c>
      <c r="Q16" s="68">
        <f t="shared" si="10"/>
        <v>585000</v>
      </c>
      <c r="R16" s="68">
        <f t="shared" si="10"/>
        <v>585000</v>
      </c>
      <c r="S16" s="68">
        <f t="shared" si="10"/>
        <v>585000</v>
      </c>
      <c r="T16" s="68">
        <f t="shared" si="10"/>
        <v>390000</v>
      </c>
      <c r="U16" s="68">
        <f t="shared" si="10"/>
        <v>585000</v>
      </c>
      <c r="V16" s="68">
        <f t="shared" si="10"/>
        <v>552500</v>
      </c>
      <c r="W16" s="68">
        <f t="shared" si="10"/>
        <v>585000</v>
      </c>
      <c r="X16" s="68">
        <f t="shared" si="10"/>
        <v>585000</v>
      </c>
      <c r="Y16" s="68">
        <f t="shared" si="10"/>
        <v>585000</v>
      </c>
      <c r="Z16" s="68">
        <f t="shared" si="10"/>
        <v>487500</v>
      </c>
      <c r="AA16" s="68">
        <f t="shared" si="10"/>
        <v>585000</v>
      </c>
      <c r="AB16" s="68">
        <f t="shared" si="10"/>
        <v>585000</v>
      </c>
      <c r="AC16" s="68">
        <f t="shared" si="10"/>
        <v>585000</v>
      </c>
      <c r="AD16" s="68">
        <f t="shared" si="10"/>
        <v>585000</v>
      </c>
    </row>
    <row r="17">
      <c r="C17" s="69" t="s">
        <v>117</v>
      </c>
      <c r="E17" s="62">
        <f>'Ввод данных и анализ'!E11</f>
        <v>0.01</v>
      </c>
      <c r="F17" s="56"/>
      <c r="G17" s="68">
        <f t="shared" ref="G17:AD17" si="11">$E17*G$16</f>
        <v>130</v>
      </c>
      <c r="H17" s="68">
        <f t="shared" si="11"/>
        <v>7930</v>
      </c>
      <c r="I17" s="68">
        <f t="shared" si="11"/>
        <v>5850</v>
      </c>
      <c r="J17" s="68">
        <f t="shared" si="11"/>
        <v>5525</v>
      </c>
      <c r="K17" s="68">
        <f t="shared" si="11"/>
        <v>5850</v>
      </c>
      <c r="L17" s="68">
        <f t="shared" si="11"/>
        <v>5850</v>
      </c>
      <c r="M17" s="68">
        <f t="shared" si="11"/>
        <v>5850</v>
      </c>
      <c r="N17" s="68">
        <f t="shared" si="11"/>
        <v>4875</v>
      </c>
      <c r="O17" s="68">
        <f t="shared" si="11"/>
        <v>5850</v>
      </c>
      <c r="P17" s="68">
        <f t="shared" si="11"/>
        <v>5850</v>
      </c>
      <c r="Q17" s="68">
        <f t="shared" si="11"/>
        <v>5850</v>
      </c>
      <c r="R17" s="68">
        <f t="shared" si="11"/>
        <v>5850</v>
      </c>
      <c r="S17" s="68">
        <f t="shared" si="11"/>
        <v>5850</v>
      </c>
      <c r="T17" s="68">
        <f t="shared" si="11"/>
        <v>3900</v>
      </c>
      <c r="U17" s="68">
        <f t="shared" si="11"/>
        <v>5850</v>
      </c>
      <c r="V17" s="68">
        <f t="shared" si="11"/>
        <v>5525</v>
      </c>
      <c r="W17" s="68">
        <f t="shared" si="11"/>
        <v>5850</v>
      </c>
      <c r="X17" s="68">
        <f t="shared" si="11"/>
        <v>5850</v>
      </c>
      <c r="Y17" s="68">
        <f t="shared" si="11"/>
        <v>5850</v>
      </c>
      <c r="Z17" s="68">
        <f t="shared" si="11"/>
        <v>4875</v>
      </c>
      <c r="AA17" s="68">
        <f t="shared" si="11"/>
        <v>5850</v>
      </c>
      <c r="AB17" s="68">
        <f t="shared" si="11"/>
        <v>5850</v>
      </c>
      <c r="AC17" s="68">
        <f t="shared" si="11"/>
        <v>5850</v>
      </c>
      <c r="AD17" s="68">
        <f t="shared" si="11"/>
        <v>5850</v>
      </c>
    </row>
    <row r="18">
      <c r="C18" s="69" t="s">
        <v>118</v>
      </c>
      <c r="E18" s="62">
        <f>'Ввод данных и анализ'!E12</f>
        <v>0.19</v>
      </c>
      <c r="F18" s="56"/>
      <c r="G18" s="68">
        <f t="shared" ref="G18:AD18" si="12">$E18*G$16</f>
        <v>2470</v>
      </c>
      <c r="H18" s="68">
        <f t="shared" si="12"/>
        <v>150670</v>
      </c>
      <c r="I18" s="68">
        <f t="shared" si="12"/>
        <v>111150</v>
      </c>
      <c r="J18" s="68">
        <f t="shared" si="12"/>
        <v>104975</v>
      </c>
      <c r="K18" s="68">
        <f t="shared" si="12"/>
        <v>111150</v>
      </c>
      <c r="L18" s="68">
        <f t="shared" si="12"/>
        <v>111150</v>
      </c>
      <c r="M18" s="68">
        <f t="shared" si="12"/>
        <v>111150</v>
      </c>
      <c r="N18" s="68">
        <f t="shared" si="12"/>
        <v>92625</v>
      </c>
      <c r="O18" s="68">
        <f t="shared" si="12"/>
        <v>111150</v>
      </c>
      <c r="P18" s="68">
        <f t="shared" si="12"/>
        <v>111150</v>
      </c>
      <c r="Q18" s="68">
        <f t="shared" si="12"/>
        <v>111150</v>
      </c>
      <c r="R18" s="68">
        <f t="shared" si="12"/>
        <v>111150</v>
      </c>
      <c r="S18" s="68">
        <f t="shared" si="12"/>
        <v>111150</v>
      </c>
      <c r="T18" s="68">
        <f t="shared" si="12"/>
        <v>74100</v>
      </c>
      <c r="U18" s="68">
        <f t="shared" si="12"/>
        <v>111150</v>
      </c>
      <c r="V18" s="68">
        <f t="shared" si="12"/>
        <v>104975</v>
      </c>
      <c r="W18" s="68">
        <f t="shared" si="12"/>
        <v>111150</v>
      </c>
      <c r="X18" s="68">
        <f t="shared" si="12"/>
        <v>111150</v>
      </c>
      <c r="Y18" s="68">
        <f t="shared" si="12"/>
        <v>111150</v>
      </c>
      <c r="Z18" s="68">
        <f t="shared" si="12"/>
        <v>92625</v>
      </c>
      <c r="AA18" s="68">
        <f t="shared" si="12"/>
        <v>111150</v>
      </c>
      <c r="AB18" s="68">
        <f t="shared" si="12"/>
        <v>111150</v>
      </c>
      <c r="AC18" s="68">
        <f t="shared" si="12"/>
        <v>111150</v>
      </c>
      <c r="AD18" s="68">
        <f t="shared" si="12"/>
        <v>111150</v>
      </c>
    </row>
    <row r="19">
      <c r="C19" s="69" t="s">
        <v>76</v>
      </c>
      <c r="E19" s="62">
        <f>'Ввод данных и анализ'!E13</f>
        <v>0.8</v>
      </c>
      <c r="F19" s="56"/>
      <c r="G19" s="68">
        <f t="shared" ref="G19:AD19" si="13">$E19*G$16</f>
        <v>10400</v>
      </c>
      <c r="H19" s="68">
        <f t="shared" si="13"/>
        <v>634400</v>
      </c>
      <c r="I19" s="68">
        <f t="shared" si="13"/>
        <v>468000</v>
      </c>
      <c r="J19" s="68">
        <f t="shared" si="13"/>
        <v>442000</v>
      </c>
      <c r="K19" s="68">
        <f t="shared" si="13"/>
        <v>468000</v>
      </c>
      <c r="L19" s="68">
        <f t="shared" si="13"/>
        <v>468000</v>
      </c>
      <c r="M19" s="68">
        <f t="shared" si="13"/>
        <v>468000</v>
      </c>
      <c r="N19" s="68">
        <f t="shared" si="13"/>
        <v>390000</v>
      </c>
      <c r="O19" s="68">
        <f t="shared" si="13"/>
        <v>468000</v>
      </c>
      <c r="P19" s="68">
        <f t="shared" si="13"/>
        <v>468000</v>
      </c>
      <c r="Q19" s="68">
        <f t="shared" si="13"/>
        <v>468000</v>
      </c>
      <c r="R19" s="68">
        <f t="shared" si="13"/>
        <v>468000</v>
      </c>
      <c r="S19" s="68">
        <f t="shared" si="13"/>
        <v>468000</v>
      </c>
      <c r="T19" s="68">
        <f t="shared" si="13"/>
        <v>312000</v>
      </c>
      <c r="U19" s="68">
        <f t="shared" si="13"/>
        <v>468000</v>
      </c>
      <c r="V19" s="68">
        <f t="shared" si="13"/>
        <v>442000</v>
      </c>
      <c r="W19" s="68">
        <f t="shared" si="13"/>
        <v>468000</v>
      </c>
      <c r="X19" s="68">
        <f t="shared" si="13"/>
        <v>468000</v>
      </c>
      <c r="Y19" s="68">
        <f t="shared" si="13"/>
        <v>468000</v>
      </c>
      <c r="Z19" s="68">
        <f t="shared" si="13"/>
        <v>390000</v>
      </c>
      <c r="AA19" s="68">
        <f t="shared" si="13"/>
        <v>468000</v>
      </c>
      <c r="AB19" s="68">
        <f t="shared" si="13"/>
        <v>468000</v>
      </c>
      <c r="AC19" s="68">
        <f t="shared" si="13"/>
        <v>468000</v>
      </c>
      <c r="AD19" s="68">
        <f t="shared" si="13"/>
        <v>468000</v>
      </c>
    </row>
    <row r="20">
      <c r="C20" s="59" t="s">
        <v>78</v>
      </c>
      <c r="E20" s="56"/>
      <c r="F20" s="56"/>
      <c r="G20" s="59">
        <f t="shared" ref="G20:AD20" si="14">SUM(G22:G24)</f>
        <v>54500</v>
      </c>
      <c r="H20" s="59">
        <f t="shared" si="14"/>
        <v>54500</v>
      </c>
      <c r="I20" s="59">
        <f t="shared" si="14"/>
        <v>54500</v>
      </c>
      <c r="J20" s="59">
        <f t="shared" si="14"/>
        <v>54500</v>
      </c>
      <c r="K20" s="59">
        <f t="shared" si="14"/>
        <v>54500</v>
      </c>
      <c r="L20" s="59">
        <f t="shared" si="14"/>
        <v>54500</v>
      </c>
      <c r="M20" s="59">
        <f t="shared" si="14"/>
        <v>54500</v>
      </c>
      <c r="N20" s="59">
        <f t="shared" si="14"/>
        <v>54500</v>
      </c>
      <c r="O20" s="59">
        <f t="shared" si="14"/>
        <v>54500</v>
      </c>
      <c r="P20" s="59">
        <f t="shared" si="14"/>
        <v>54500</v>
      </c>
      <c r="Q20" s="59">
        <f t="shared" si="14"/>
        <v>54500</v>
      </c>
      <c r="R20" s="59">
        <f t="shared" si="14"/>
        <v>54500</v>
      </c>
      <c r="S20" s="59">
        <f t="shared" si="14"/>
        <v>54500</v>
      </c>
      <c r="T20" s="59">
        <f t="shared" si="14"/>
        <v>54500</v>
      </c>
      <c r="U20" s="59">
        <f t="shared" si="14"/>
        <v>54500</v>
      </c>
      <c r="V20" s="59">
        <f t="shared" si="14"/>
        <v>54500</v>
      </c>
      <c r="W20" s="59">
        <f t="shared" si="14"/>
        <v>54500</v>
      </c>
      <c r="X20" s="59">
        <f t="shared" si="14"/>
        <v>54500</v>
      </c>
      <c r="Y20" s="59">
        <f t="shared" si="14"/>
        <v>54500</v>
      </c>
      <c r="Z20" s="59">
        <f t="shared" si="14"/>
        <v>54500</v>
      </c>
      <c r="AA20" s="59">
        <f t="shared" si="14"/>
        <v>54500</v>
      </c>
      <c r="AB20" s="59">
        <f t="shared" si="14"/>
        <v>54500</v>
      </c>
      <c r="AC20" s="59">
        <f t="shared" si="14"/>
        <v>54500</v>
      </c>
      <c r="AD20" s="59">
        <f t="shared" si="14"/>
        <v>54500</v>
      </c>
    </row>
    <row r="21" ht="15.75" customHeight="1">
      <c r="E21" s="62"/>
      <c r="F21" s="56"/>
      <c r="G21" s="55">
        <v>1.0</v>
      </c>
      <c r="H21" s="55">
        <v>1.0</v>
      </c>
      <c r="I21" s="55">
        <v>1.0</v>
      </c>
      <c r="J21" s="55">
        <v>1.0</v>
      </c>
      <c r="K21" s="55">
        <v>1.0</v>
      </c>
      <c r="L21" s="55">
        <v>1.0</v>
      </c>
      <c r="M21" s="55">
        <v>1.0</v>
      </c>
      <c r="N21" s="55">
        <f t="shared" ref="N21:AD21" si="15">M21</f>
        <v>1</v>
      </c>
      <c r="O21" s="55">
        <f t="shared" si="15"/>
        <v>1</v>
      </c>
      <c r="P21" s="55">
        <f t="shared" si="15"/>
        <v>1</v>
      </c>
      <c r="Q21" s="55">
        <f t="shared" si="15"/>
        <v>1</v>
      </c>
      <c r="R21" s="55">
        <f t="shared" si="15"/>
        <v>1</v>
      </c>
      <c r="S21" s="55">
        <f t="shared" si="15"/>
        <v>1</v>
      </c>
      <c r="T21" s="55">
        <f t="shared" si="15"/>
        <v>1</v>
      </c>
      <c r="U21" s="55">
        <f t="shared" si="15"/>
        <v>1</v>
      </c>
      <c r="V21" s="55">
        <f t="shared" si="15"/>
        <v>1</v>
      </c>
      <c r="W21" s="55">
        <f t="shared" si="15"/>
        <v>1</v>
      </c>
      <c r="X21" s="55">
        <f t="shared" si="15"/>
        <v>1</v>
      </c>
      <c r="Y21" s="55">
        <f t="shared" si="15"/>
        <v>1</v>
      </c>
      <c r="Z21" s="55">
        <f t="shared" si="15"/>
        <v>1</v>
      </c>
      <c r="AA21" s="55">
        <f t="shared" si="15"/>
        <v>1</v>
      </c>
      <c r="AB21" s="55">
        <f t="shared" si="15"/>
        <v>1</v>
      </c>
      <c r="AC21" s="55">
        <f t="shared" si="15"/>
        <v>1</v>
      </c>
      <c r="AD21" s="55">
        <f t="shared" si="15"/>
        <v>1</v>
      </c>
    </row>
    <row r="22" ht="15.75" customHeight="1">
      <c r="C22" s="59" t="s">
        <v>80</v>
      </c>
      <c r="D22" s="59" t="s">
        <v>69</v>
      </c>
      <c r="E22" s="56"/>
      <c r="F22" s="66">
        <f>'Ввод данных и анализ'!F15</f>
        <v>0</v>
      </c>
      <c r="G22" s="59">
        <f t="shared" ref="G22:AD22" si="16">$F$22*G21</f>
        <v>0</v>
      </c>
      <c r="H22" s="59">
        <f t="shared" si="16"/>
        <v>0</v>
      </c>
      <c r="I22" s="59">
        <f t="shared" si="16"/>
        <v>0</v>
      </c>
      <c r="J22" s="59">
        <f t="shared" si="16"/>
        <v>0</v>
      </c>
      <c r="K22" s="59">
        <f t="shared" si="16"/>
        <v>0</v>
      </c>
      <c r="L22" s="59">
        <f t="shared" si="16"/>
        <v>0</v>
      </c>
      <c r="M22" s="59">
        <f t="shared" si="16"/>
        <v>0</v>
      </c>
      <c r="N22" s="59">
        <f t="shared" si="16"/>
        <v>0</v>
      </c>
      <c r="O22" s="59">
        <f t="shared" si="16"/>
        <v>0</v>
      </c>
      <c r="P22" s="59">
        <f t="shared" si="16"/>
        <v>0</v>
      </c>
      <c r="Q22" s="59">
        <f t="shared" si="16"/>
        <v>0</v>
      </c>
      <c r="R22" s="59">
        <f t="shared" si="16"/>
        <v>0</v>
      </c>
      <c r="S22" s="59">
        <f t="shared" si="16"/>
        <v>0</v>
      </c>
      <c r="T22" s="59">
        <f t="shared" si="16"/>
        <v>0</v>
      </c>
      <c r="U22" s="59">
        <f t="shared" si="16"/>
        <v>0</v>
      </c>
      <c r="V22" s="59">
        <f t="shared" si="16"/>
        <v>0</v>
      </c>
      <c r="W22" s="59">
        <f t="shared" si="16"/>
        <v>0</v>
      </c>
      <c r="X22" s="59">
        <f t="shared" si="16"/>
        <v>0</v>
      </c>
      <c r="Y22" s="59">
        <f t="shared" si="16"/>
        <v>0</v>
      </c>
      <c r="Z22" s="59">
        <f t="shared" si="16"/>
        <v>0</v>
      </c>
      <c r="AA22" s="59">
        <f t="shared" si="16"/>
        <v>0</v>
      </c>
      <c r="AB22" s="59">
        <f t="shared" si="16"/>
        <v>0</v>
      </c>
      <c r="AC22" s="59">
        <f t="shared" si="16"/>
        <v>0</v>
      </c>
      <c r="AD22" s="59">
        <f t="shared" si="16"/>
        <v>0</v>
      </c>
    </row>
    <row r="23" ht="15.75" customHeight="1">
      <c r="C23" s="59" t="s">
        <v>82</v>
      </c>
      <c r="D23" s="59" t="s">
        <v>69</v>
      </c>
      <c r="E23" s="56"/>
      <c r="F23" s="66">
        <f>'Ввод данных и анализ'!F16</f>
        <v>4500</v>
      </c>
      <c r="G23" s="59">
        <f t="shared" ref="G23:AD23" si="17">$F$23*G21</f>
        <v>4500</v>
      </c>
      <c r="H23" s="59">
        <f t="shared" si="17"/>
        <v>4500</v>
      </c>
      <c r="I23" s="59">
        <f t="shared" si="17"/>
        <v>4500</v>
      </c>
      <c r="J23" s="59">
        <f t="shared" si="17"/>
        <v>4500</v>
      </c>
      <c r="K23" s="59">
        <f t="shared" si="17"/>
        <v>4500</v>
      </c>
      <c r="L23" s="59">
        <f t="shared" si="17"/>
        <v>4500</v>
      </c>
      <c r="M23" s="59">
        <f t="shared" si="17"/>
        <v>4500</v>
      </c>
      <c r="N23" s="59">
        <f t="shared" si="17"/>
        <v>4500</v>
      </c>
      <c r="O23" s="59">
        <f t="shared" si="17"/>
        <v>4500</v>
      </c>
      <c r="P23" s="59">
        <f t="shared" si="17"/>
        <v>4500</v>
      </c>
      <c r="Q23" s="59">
        <f t="shared" si="17"/>
        <v>4500</v>
      </c>
      <c r="R23" s="59">
        <f t="shared" si="17"/>
        <v>4500</v>
      </c>
      <c r="S23" s="59">
        <f t="shared" si="17"/>
        <v>4500</v>
      </c>
      <c r="T23" s="59">
        <f t="shared" si="17"/>
        <v>4500</v>
      </c>
      <c r="U23" s="59">
        <f t="shared" si="17"/>
        <v>4500</v>
      </c>
      <c r="V23" s="59">
        <f t="shared" si="17"/>
        <v>4500</v>
      </c>
      <c r="W23" s="59">
        <f t="shared" si="17"/>
        <v>4500</v>
      </c>
      <c r="X23" s="59">
        <f t="shared" si="17"/>
        <v>4500</v>
      </c>
      <c r="Y23" s="59">
        <f t="shared" si="17"/>
        <v>4500</v>
      </c>
      <c r="Z23" s="59">
        <f t="shared" si="17"/>
        <v>4500</v>
      </c>
      <c r="AA23" s="59">
        <f t="shared" si="17"/>
        <v>4500</v>
      </c>
      <c r="AB23" s="59">
        <f t="shared" si="17"/>
        <v>4500</v>
      </c>
      <c r="AC23" s="59">
        <f t="shared" si="17"/>
        <v>4500</v>
      </c>
      <c r="AD23" s="59">
        <f t="shared" si="17"/>
        <v>4500</v>
      </c>
    </row>
    <row r="24" ht="15.75" customHeight="1">
      <c r="C24" s="59" t="s">
        <v>83</v>
      </c>
      <c r="D24" s="59" t="s">
        <v>69</v>
      </c>
      <c r="E24" s="56"/>
      <c r="F24" s="66">
        <f>'Ввод данных и анализ'!F17</f>
        <v>50000</v>
      </c>
      <c r="G24" s="59">
        <f t="shared" ref="G24:AD24" si="18">$F$24*G21</f>
        <v>50000</v>
      </c>
      <c r="H24" s="59">
        <f t="shared" si="18"/>
        <v>50000</v>
      </c>
      <c r="I24" s="59">
        <f t="shared" si="18"/>
        <v>50000</v>
      </c>
      <c r="J24" s="59">
        <f t="shared" si="18"/>
        <v>50000</v>
      </c>
      <c r="K24" s="59">
        <f t="shared" si="18"/>
        <v>50000</v>
      </c>
      <c r="L24" s="59">
        <f t="shared" si="18"/>
        <v>50000</v>
      </c>
      <c r="M24" s="59">
        <f t="shared" si="18"/>
        <v>50000</v>
      </c>
      <c r="N24" s="59">
        <f t="shared" si="18"/>
        <v>50000</v>
      </c>
      <c r="O24" s="59">
        <f t="shared" si="18"/>
        <v>50000</v>
      </c>
      <c r="P24" s="59">
        <f t="shared" si="18"/>
        <v>50000</v>
      </c>
      <c r="Q24" s="59">
        <f t="shared" si="18"/>
        <v>50000</v>
      </c>
      <c r="R24" s="59">
        <f t="shared" si="18"/>
        <v>50000</v>
      </c>
      <c r="S24" s="59">
        <f t="shared" si="18"/>
        <v>50000</v>
      </c>
      <c r="T24" s="59">
        <f t="shared" si="18"/>
        <v>50000</v>
      </c>
      <c r="U24" s="59">
        <f t="shared" si="18"/>
        <v>50000</v>
      </c>
      <c r="V24" s="59">
        <f t="shared" si="18"/>
        <v>50000</v>
      </c>
      <c r="W24" s="59">
        <f t="shared" si="18"/>
        <v>50000</v>
      </c>
      <c r="X24" s="59">
        <f t="shared" si="18"/>
        <v>50000</v>
      </c>
      <c r="Y24" s="59">
        <f t="shared" si="18"/>
        <v>50000</v>
      </c>
      <c r="Z24" s="59">
        <f t="shared" si="18"/>
        <v>50000</v>
      </c>
      <c r="AA24" s="59">
        <f t="shared" si="18"/>
        <v>50000</v>
      </c>
      <c r="AB24" s="59">
        <f t="shared" si="18"/>
        <v>50000</v>
      </c>
      <c r="AC24" s="59">
        <f t="shared" si="18"/>
        <v>50000</v>
      </c>
      <c r="AD24" s="59">
        <f t="shared" si="18"/>
        <v>50000</v>
      </c>
    </row>
    <row r="25" ht="15.75" customHeight="1">
      <c r="B25" s="59" t="s">
        <v>85</v>
      </c>
      <c r="E25" s="56"/>
      <c r="F25" s="56"/>
    </row>
    <row r="26" ht="15.75" customHeight="1">
      <c r="C26" s="59" t="s">
        <v>87</v>
      </c>
      <c r="E26" s="56"/>
      <c r="F26" s="56"/>
      <c r="G26" s="68">
        <f t="shared" ref="G26:AD26" si="19">SUM(G27:G29)</f>
        <v>130000</v>
      </c>
      <c r="H26" s="68">
        <f t="shared" si="19"/>
        <v>8034000</v>
      </c>
      <c r="I26" s="68">
        <f t="shared" si="19"/>
        <v>12311000</v>
      </c>
      <c r="J26" s="68">
        <f t="shared" si="19"/>
        <v>17342000</v>
      </c>
      <c r="K26" s="68">
        <f t="shared" si="19"/>
        <v>15535000</v>
      </c>
      <c r="L26" s="68">
        <f t="shared" si="19"/>
        <v>15502500</v>
      </c>
      <c r="M26" s="68">
        <f t="shared" si="19"/>
        <v>15795000</v>
      </c>
      <c r="N26" s="68">
        <f t="shared" si="19"/>
        <v>14820000</v>
      </c>
      <c r="O26" s="68">
        <f t="shared" si="19"/>
        <v>15015000</v>
      </c>
      <c r="P26" s="68">
        <f t="shared" si="19"/>
        <v>14917500</v>
      </c>
      <c r="Q26" s="68">
        <f t="shared" si="19"/>
        <v>15795000</v>
      </c>
      <c r="R26" s="68">
        <f t="shared" si="19"/>
        <v>15795000</v>
      </c>
      <c r="S26" s="68">
        <f t="shared" si="19"/>
        <v>15795000</v>
      </c>
      <c r="T26" s="68">
        <f t="shared" si="19"/>
        <v>13845000</v>
      </c>
      <c r="U26" s="68">
        <f t="shared" si="19"/>
        <v>14235000</v>
      </c>
      <c r="V26" s="68">
        <f t="shared" si="19"/>
        <v>13715000</v>
      </c>
      <c r="W26" s="68">
        <f t="shared" si="19"/>
        <v>15535000</v>
      </c>
      <c r="X26" s="68">
        <f t="shared" si="19"/>
        <v>15502500</v>
      </c>
      <c r="Y26" s="68">
        <f t="shared" si="19"/>
        <v>15795000</v>
      </c>
      <c r="Z26" s="68">
        <f t="shared" si="19"/>
        <v>14820000</v>
      </c>
      <c r="AA26" s="68">
        <f t="shared" si="19"/>
        <v>15015000</v>
      </c>
      <c r="AB26" s="68">
        <f t="shared" si="19"/>
        <v>14917500</v>
      </c>
      <c r="AC26" s="68">
        <f t="shared" si="19"/>
        <v>15795000</v>
      </c>
      <c r="AD26" s="68">
        <f t="shared" si="19"/>
        <v>15795000</v>
      </c>
    </row>
    <row r="27" ht="15.75" customHeight="1">
      <c r="C27" s="59" t="s">
        <v>31</v>
      </c>
      <c r="E27" s="62">
        <f>'Ввод данных и анализ'!E20</f>
        <v>1</v>
      </c>
      <c r="F27" s="56"/>
      <c r="G27" s="68">
        <f t="shared" ref="G27:AD27" si="20">$E27*G$15</f>
        <v>130000</v>
      </c>
      <c r="H27" s="68">
        <f t="shared" si="20"/>
        <v>7930000</v>
      </c>
      <c r="I27" s="68">
        <f t="shared" si="20"/>
        <v>5850000</v>
      </c>
      <c r="J27" s="68">
        <f t="shared" si="20"/>
        <v>5525000</v>
      </c>
      <c r="K27" s="68">
        <f t="shared" si="20"/>
        <v>5850000</v>
      </c>
      <c r="L27" s="68">
        <f t="shared" si="20"/>
        <v>5850000</v>
      </c>
      <c r="M27" s="68">
        <f t="shared" si="20"/>
        <v>5850000</v>
      </c>
      <c r="N27" s="68">
        <f t="shared" si="20"/>
        <v>4875000</v>
      </c>
      <c r="O27" s="68">
        <f t="shared" si="20"/>
        <v>5850000</v>
      </c>
      <c r="P27" s="68">
        <f t="shared" si="20"/>
        <v>5850000</v>
      </c>
      <c r="Q27" s="68">
        <f t="shared" si="20"/>
        <v>5850000</v>
      </c>
      <c r="R27" s="68">
        <f t="shared" si="20"/>
        <v>5850000</v>
      </c>
      <c r="S27" s="68">
        <f t="shared" si="20"/>
        <v>5850000</v>
      </c>
      <c r="T27" s="68">
        <f t="shared" si="20"/>
        <v>3900000</v>
      </c>
      <c r="U27" s="68">
        <f t="shared" si="20"/>
        <v>5850000</v>
      </c>
      <c r="V27" s="68">
        <f t="shared" si="20"/>
        <v>5525000</v>
      </c>
      <c r="W27" s="68">
        <f t="shared" si="20"/>
        <v>5850000</v>
      </c>
      <c r="X27" s="68">
        <f t="shared" si="20"/>
        <v>5850000</v>
      </c>
      <c r="Y27" s="68">
        <f t="shared" si="20"/>
        <v>5850000</v>
      </c>
      <c r="Z27" s="68">
        <f t="shared" si="20"/>
        <v>4875000</v>
      </c>
      <c r="AA27" s="68">
        <f t="shared" si="20"/>
        <v>5850000</v>
      </c>
      <c r="AB27" s="68">
        <f t="shared" si="20"/>
        <v>5850000</v>
      </c>
      <c r="AC27" s="68">
        <f t="shared" si="20"/>
        <v>5850000</v>
      </c>
      <c r="AD27" s="68">
        <f t="shared" si="20"/>
        <v>5850000</v>
      </c>
    </row>
    <row r="28" ht="15.75" customHeight="1">
      <c r="C28" s="59" t="s">
        <v>33</v>
      </c>
      <c r="E28" s="62">
        <f>'Ввод данных и анализ'!E21</f>
        <v>0.8</v>
      </c>
      <c r="F28" s="56"/>
      <c r="H28" s="68">
        <f t="shared" ref="H28:AD28" si="21">$E28*G15</f>
        <v>104000</v>
      </c>
      <c r="I28" s="68">
        <f t="shared" si="21"/>
        <v>6344000</v>
      </c>
      <c r="J28" s="68">
        <f t="shared" si="21"/>
        <v>4680000</v>
      </c>
      <c r="K28" s="68">
        <f t="shared" si="21"/>
        <v>4420000</v>
      </c>
      <c r="L28" s="68">
        <f t="shared" si="21"/>
        <v>4680000</v>
      </c>
      <c r="M28" s="68">
        <f t="shared" si="21"/>
        <v>4680000</v>
      </c>
      <c r="N28" s="68">
        <f t="shared" si="21"/>
        <v>4680000</v>
      </c>
      <c r="O28" s="68">
        <f t="shared" si="21"/>
        <v>3900000</v>
      </c>
      <c r="P28" s="68">
        <f t="shared" si="21"/>
        <v>4680000</v>
      </c>
      <c r="Q28" s="68">
        <f t="shared" si="21"/>
        <v>4680000</v>
      </c>
      <c r="R28" s="68">
        <f t="shared" si="21"/>
        <v>4680000</v>
      </c>
      <c r="S28" s="68">
        <f t="shared" si="21"/>
        <v>4680000</v>
      </c>
      <c r="T28" s="68">
        <f t="shared" si="21"/>
        <v>4680000</v>
      </c>
      <c r="U28" s="68">
        <f t="shared" si="21"/>
        <v>3120000</v>
      </c>
      <c r="V28" s="68">
        <f t="shared" si="21"/>
        <v>4680000</v>
      </c>
      <c r="W28" s="68">
        <f t="shared" si="21"/>
        <v>4420000</v>
      </c>
      <c r="X28" s="68">
        <f t="shared" si="21"/>
        <v>4680000</v>
      </c>
      <c r="Y28" s="68">
        <f t="shared" si="21"/>
        <v>4680000</v>
      </c>
      <c r="Z28" s="68">
        <f t="shared" si="21"/>
        <v>4680000</v>
      </c>
      <c r="AA28" s="68">
        <f t="shared" si="21"/>
        <v>3900000</v>
      </c>
      <c r="AB28" s="68">
        <f t="shared" si="21"/>
        <v>4680000</v>
      </c>
      <c r="AC28" s="68">
        <f t="shared" si="21"/>
        <v>4680000</v>
      </c>
      <c r="AD28" s="68">
        <f t="shared" si="21"/>
        <v>4680000</v>
      </c>
    </row>
    <row r="29" ht="15.75" customHeight="1">
      <c r="C29" s="59" t="s">
        <v>35</v>
      </c>
      <c r="E29" s="62">
        <f>'Ввод данных и анализ'!E22</f>
        <v>0.9</v>
      </c>
      <c r="F29" s="56"/>
      <c r="I29" s="68">
        <f t="shared" ref="I29:AD29" si="22">$E29*G15</f>
        <v>117000</v>
      </c>
      <c r="J29" s="68">
        <f t="shared" si="22"/>
        <v>7137000</v>
      </c>
      <c r="K29" s="68">
        <f t="shared" si="22"/>
        <v>5265000</v>
      </c>
      <c r="L29" s="68">
        <f t="shared" si="22"/>
        <v>4972500</v>
      </c>
      <c r="M29" s="68">
        <f t="shared" si="22"/>
        <v>5265000</v>
      </c>
      <c r="N29" s="68">
        <f t="shared" si="22"/>
        <v>5265000</v>
      </c>
      <c r="O29" s="68">
        <f t="shared" si="22"/>
        <v>5265000</v>
      </c>
      <c r="P29" s="68">
        <f t="shared" si="22"/>
        <v>4387500</v>
      </c>
      <c r="Q29" s="68">
        <f t="shared" si="22"/>
        <v>5265000</v>
      </c>
      <c r="R29" s="68">
        <f t="shared" si="22"/>
        <v>5265000</v>
      </c>
      <c r="S29" s="68">
        <f t="shared" si="22"/>
        <v>5265000</v>
      </c>
      <c r="T29" s="68">
        <f t="shared" si="22"/>
        <v>5265000</v>
      </c>
      <c r="U29" s="68">
        <f t="shared" si="22"/>
        <v>5265000</v>
      </c>
      <c r="V29" s="68">
        <f t="shared" si="22"/>
        <v>3510000</v>
      </c>
      <c r="W29" s="68">
        <f t="shared" si="22"/>
        <v>5265000</v>
      </c>
      <c r="X29" s="68">
        <f t="shared" si="22"/>
        <v>4972500</v>
      </c>
      <c r="Y29" s="68">
        <f t="shared" si="22"/>
        <v>5265000</v>
      </c>
      <c r="Z29" s="68">
        <f t="shared" si="22"/>
        <v>5265000</v>
      </c>
      <c r="AA29" s="68">
        <f t="shared" si="22"/>
        <v>5265000</v>
      </c>
      <c r="AB29" s="68">
        <f t="shared" si="22"/>
        <v>4387500</v>
      </c>
      <c r="AC29" s="68">
        <f t="shared" si="22"/>
        <v>5265000</v>
      </c>
      <c r="AD29" s="68">
        <f t="shared" si="22"/>
        <v>5265000</v>
      </c>
    </row>
    <row r="30" ht="15.75" customHeight="1">
      <c r="C30" s="59" t="s">
        <v>37</v>
      </c>
      <c r="E30" s="62">
        <f>'Ввод данных и анализ'!E23</f>
        <v>0</v>
      </c>
      <c r="F30" s="56"/>
    </row>
    <row r="31" ht="15.75" customHeight="1">
      <c r="E31" s="56"/>
      <c r="F31" s="56"/>
    </row>
    <row r="32" ht="15.75" customHeight="1">
      <c r="C32" s="59" t="s">
        <v>92</v>
      </c>
      <c r="E32" s="65"/>
      <c r="F32" s="56"/>
      <c r="G32" s="68">
        <f t="shared" ref="G32:AD32" si="23">SUM(G34:G36)</f>
        <v>0</v>
      </c>
      <c r="H32" s="68">
        <f t="shared" si="23"/>
        <v>0</v>
      </c>
      <c r="I32" s="68">
        <f t="shared" si="23"/>
        <v>0</v>
      </c>
      <c r="J32" s="68">
        <f t="shared" si="23"/>
        <v>0</v>
      </c>
      <c r="K32" s="68">
        <f t="shared" si="23"/>
        <v>0</v>
      </c>
      <c r="L32" s="68">
        <f t="shared" si="23"/>
        <v>0</v>
      </c>
      <c r="M32" s="68">
        <f t="shared" si="23"/>
        <v>0</v>
      </c>
      <c r="N32" s="68">
        <f t="shared" si="23"/>
        <v>0</v>
      </c>
      <c r="O32" s="68">
        <f t="shared" si="23"/>
        <v>0</v>
      </c>
      <c r="P32" s="68">
        <f t="shared" si="23"/>
        <v>0</v>
      </c>
      <c r="Q32" s="68">
        <f t="shared" si="23"/>
        <v>0</v>
      </c>
      <c r="R32" s="68">
        <f t="shared" si="23"/>
        <v>0</v>
      </c>
      <c r="S32" s="68">
        <f t="shared" si="23"/>
        <v>0</v>
      </c>
      <c r="T32" s="68">
        <f t="shared" si="23"/>
        <v>0</v>
      </c>
      <c r="U32" s="68">
        <f t="shared" si="23"/>
        <v>0</v>
      </c>
      <c r="V32" s="68">
        <f t="shared" si="23"/>
        <v>0</v>
      </c>
      <c r="W32" s="68">
        <f t="shared" si="23"/>
        <v>0</v>
      </c>
      <c r="X32" s="68">
        <f t="shared" si="23"/>
        <v>0</v>
      </c>
      <c r="Y32" s="68">
        <f t="shared" si="23"/>
        <v>0</v>
      </c>
      <c r="Z32" s="68">
        <f t="shared" si="23"/>
        <v>0</v>
      </c>
      <c r="AA32" s="68">
        <f t="shared" si="23"/>
        <v>0</v>
      </c>
      <c r="AB32" s="68">
        <f t="shared" si="23"/>
        <v>0</v>
      </c>
      <c r="AC32" s="68">
        <f t="shared" si="23"/>
        <v>0</v>
      </c>
      <c r="AD32" s="68">
        <f t="shared" si="23"/>
        <v>0</v>
      </c>
    </row>
    <row r="33" ht="15.75" customHeight="1">
      <c r="C33" s="59" t="s">
        <v>119</v>
      </c>
      <c r="E33" s="62">
        <f>'Ввод данных и анализ'!E25</f>
        <v>0</v>
      </c>
      <c r="F33" s="56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</row>
    <row r="34" ht="15.75" customHeight="1">
      <c r="C34" s="59" t="s">
        <v>96</v>
      </c>
      <c r="E34" s="62">
        <f>'Ввод данных и анализ'!E26</f>
        <v>0</v>
      </c>
      <c r="F34" s="56"/>
      <c r="G34" s="68">
        <f t="shared" ref="G34:AD34" si="24">H17*$E$34*(1+$E$33)</f>
        <v>0</v>
      </c>
      <c r="H34" s="68">
        <f t="shared" si="24"/>
        <v>0</v>
      </c>
      <c r="I34" s="68">
        <f t="shared" si="24"/>
        <v>0</v>
      </c>
      <c r="J34" s="68">
        <f t="shared" si="24"/>
        <v>0</v>
      </c>
      <c r="K34" s="68">
        <f t="shared" si="24"/>
        <v>0</v>
      </c>
      <c r="L34" s="68">
        <f t="shared" si="24"/>
        <v>0</v>
      </c>
      <c r="M34" s="68">
        <f t="shared" si="24"/>
        <v>0</v>
      </c>
      <c r="N34" s="68">
        <f t="shared" si="24"/>
        <v>0</v>
      </c>
      <c r="O34" s="68">
        <f t="shared" si="24"/>
        <v>0</v>
      </c>
      <c r="P34" s="68">
        <f t="shared" si="24"/>
        <v>0</v>
      </c>
      <c r="Q34" s="68">
        <f t="shared" si="24"/>
        <v>0</v>
      </c>
      <c r="R34" s="68">
        <f t="shared" si="24"/>
        <v>0</v>
      </c>
      <c r="S34" s="68">
        <f t="shared" si="24"/>
        <v>0</v>
      </c>
      <c r="T34" s="68">
        <f t="shared" si="24"/>
        <v>0</v>
      </c>
      <c r="U34" s="68">
        <f t="shared" si="24"/>
        <v>0</v>
      </c>
      <c r="V34" s="68">
        <f t="shared" si="24"/>
        <v>0</v>
      </c>
      <c r="W34" s="68">
        <f t="shared" si="24"/>
        <v>0</v>
      </c>
      <c r="X34" s="68">
        <f t="shared" si="24"/>
        <v>0</v>
      </c>
      <c r="Y34" s="68">
        <f t="shared" si="24"/>
        <v>0</v>
      </c>
      <c r="Z34" s="68">
        <f t="shared" si="24"/>
        <v>0</v>
      </c>
      <c r="AA34" s="68">
        <f t="shared" si="24"/>
        <v>0</v>
      </c>
      <c r="AB34" s="68">
        <f t="shared" si="24"/>
        <v>0</v>
      </c>
      <c r="AC34" s="68">
        <f t="shared" si="24"/>
        <v>0</v>
      </c>
      <c r="AD34" s="68">
        <f t="shared" si="24"/>
        <v>0</v>
      </c>
    </row>
    <row r="35" ht="15.75" customHeight="1">
      <c r="C35" s="59" t="s">
        <v>97</v>
      </c>
      <c r="E35" s="62">
        <f>'Ввод данных и анализ'!E27</f>
        <v>0</v>
      </c>
      <c r="F35" s="56"/>
      <c r="G35" s="68">
        <f t="shared" ref="G35:AD35" si="25">G17*$E$35*(1+$E$33)</f>
        <v>0</v>
      </c>
      <c r="H35" s="68">
        <f t="shared" si="25"/>
        <v>0</v>
      </c>
      <c r="I35" s="68">
        <f t="shared" si="25"/>
        <v>0</v>
      </c>
      <c r="J35" s="68">
        <f t="shared" si="25"/>
        <v>0</v>
      </c>
      <c r="K35" s="68">
        <f t="shared" si="25"/>
        <v>0</v>
      </c>
      <c r="L35" s="68">
        <f t="shared" si="25"/>
        <v>0</v>
      </c>
      <c r="M35" s="68">
        <f t="shared" si="25"/>
        <v>0</v>
      </c>
      <c r="N35" s="68">
        <f t="shared" si="25"/>
        <v>0</v>
      </c>
      <c r="O35" s="68">
        <f t="shared" si="25"/>
        <v>0</v>
      </c>
      <c r="P35" s="68">
        <f t="shared" si="25"/>
        <v>0</v>
      </c>
      <c r="Q35" s="68">
        <f t="shared" si="25"/>
        <v>0</v>
      </c>
      <c r="R35" s="68">
        <f t="shared" si="25"/>
        <v>0</v>
      </c>
      <c r="S35" s="68">
        <f t="shared" si="25"/>
        <v>0</v>
      </c>
      <c r="T35" s="68">
        <f t="shared" si="25"/>
        <v>0</v>
      </c>
      <c r="U35" s="68">
        <f t="shared" si="25"/>
        <v>0</v>
      </c>
      <c r="V35" s="68">
        <f t="shared" si="25"/>
        <v>0</v>
      </c>
      <c r="W35" s="68">
        <f t="shared" si="25"/>
        <v>0</v>
      </c>
      <c r="X35" s="68">
        <f t="shared" si="25"/>
        <v>0</v>
      </c>
      <c r="Y35" s="68">
        <f t="shared" si="25"/>
        <v>0</v>
      </c>
      <c r="Z35" s="68">
        <f t="shared" si="25"/>
        <v>0</v>
      </c>
      <c r="AA35" s="68">
        <f t="shared" si="25"/>
        <v>0</v>
      </c>
      <c r="AB35" s="68">
        <f t="shared" si="25"/>
        <v>0</v>
      </c>
      <c r="AC35" s="68">
        <f t="shared" si="25"/>
        <v>0</v>
      </c>
      <c r="AD35" s="68">
        <f t="shared" si="25"/>
        <v>0</v>
      </c>
    </row>
    <row r="36" ht="15.75" customHeight="1">
      <c r="C36" s="59" t="s">
        <v>99</v>
      </c>
      <c r="E36" s="62">
        <f>'Ввод данных и анализ'!E28</f>
        <v>0</v>
      </c>
      <c r="H36" s="68">
        <f t="shared" ref="H36:AD36" si="26">$E$36*G17*(1+$E$33)</f>
        <v>0</v>
      </c>
      <c r="I36" s="68">
        <f t="shared" si="26"/>
        <v>0</v>
      </c>
      <c r="J36" s="68">
        <f t="shared" si="26"/>
        <v>0</v>
      </c>
      <c r="K36" s="68">
        <f t="shared" si="26"/>
        <v>0</v>
      </c>
      <c r="L36" s="68">
        <f t="shared" si="26"/>
        <v>0</v>
      </c>
      <c r="M36" s="68">
        <f t="shared" si="26"/>
        <v>0</v>
      </c>
      <c r="N36" s="68">
        <f t="shared" si="26"/>
        <v>0</v>
      </c>
      <c r="O36" s="68">
        <f t="shared" si="26"/>
        <v>0</v>
      </c>
      <c r="P36" s="68">
        <f t="shared" si="26"/>
        <v>0</v>
      </c>
      <c r="Q36" s="68">
        <f t="shared" si="26"/>
        <v>0</v>
      </c>
      <c r="R36" s="68">
        <f t="shared" si="26"/>
        <v>0</v>
      </c>
      <c r="S36" s="68">
        <f t="shared" si="26"/>
        <v>0</v>
      </c>
      <c r="T36" s="68">
        <f t="shared" si="26"/>
        <v>0</v>
      </c>
      <c r="U36" s="68">
        <f t="shared" si="26"/>
        <v>0</v>
      </c>
      <c r="V36" s="68">
        <f t="shared" si="26"/>
        <v>0</v>
      </c>
      <c r="W36" s="68">
        <f t="shared" si="26"/>
        <v>0</v>
      </c>
      <c r="X36" s="68">
        <f t="shared" si="26"/>
        <v>0</v>
      </c>
      <c r="Y36" s="68">
        <f t="shared" si="26"/>
        <v>0</v>
      </c>
      <c r="Z36" s="68">
        <f t="shared" si="26"/>
        <v>0</v>
      </c>
      <c r="AA36" s="68">
        <f t="shared" si="26"/>
        <v>0</v>
      </c>
      <c r="AB36" s="68">
        <f t="shared" si="26"/>
        <v>0</v>
      </c>
      <c r="AC36" s="68">
        <f t="shared" si="26"/>
        <v>0</v>
      </c>
      <c r="AD36" s="68">
        <f t="shared" si="26"/>
        <v>0</v>
      </c>
    </row>
    <row r="37" ht="15.75" customHeight="1">
      <c r="B37" s="59" t="s">
        <v>101</v>
      </c>
      <c r="D37" s="59" t="s">
        <v>69</v>
      </c>
      <c r="E37" s="65"/>
      <c r="F37" s="66">
        <f>SUM('Ввод данных и анализ'!F32:F34)</f>
        <v>120000</v>
      </c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</row>
    <row r="38" ht="15.75" customHeight="1">
      <c r="E38" s="65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</row>
    <row r="39" ht="18.75" customHeight="1">
      <c r="B39" s="70" t="s">
        <v>120</v>
      </c>
      <c r="C39" s="70"/>
      <c r="G39" s="59">
        <f t="shared" ref="G39:AD39" si="27">G2</f>
        <v>1</v>
      </c>
      <c r="H39" s="59">
        <f t="shared" si="27"/>
        <v>2</v>
      </c>
      <c r="I39" s="59">
        <f t="shared" si="27"/>
        <v>3</v>
      </c>
      <c r="J39" s="59">
        <f t="shared" si="27"/>
        <v>4</v>
      </c>
      <c r="K39" s="59">
        <f t="shared" si="27"/>
        <v>5</v>
      </c>
      <c r="L39" s="59">
        <f t="shared" si="27"/>
        <v>6</v>
      </c>
      <c r="M39" s="59">
        <f t="shared" si="27"/>
        <v>7</v>
      </c>
      <c r="N39" s="59">
        <f t="shared" si="27"/>
        <v>8</v>
      </c>
      <c r="O39" s="59">
        <f t="shared" si="27"/>
        <v>9</v>
      </c>
      <c r="P39" s="59">
        <f t="shared" si="27"/>
        <v>10</v>
      </c>
      <c r="Q39" s="59">
        <f t="shared" si="27"/>
        <v>11</v>
      </c>
      <c r="R39" s="59">
        <f t="shared" si="27"/>
        <v>12</v>
      </c>
      <c r="S39" s="59">
        <f t="shared" si="27"/>
        <v>13</v>
      </c>
      <c r="T39" s="59">
        <f t="shared" si="27"/>
        <v>14</v>
      </c>
      <c r="U39" s="59">
        <f t="shared" si="27"/>
        <v>15</v>
      </c>
      <c r="V39" s="59">
        <f t="shared" si="27"/>
        <v>16</v>
      </c>
      <c r="W39" s="59">
        <f t="shared" si="27"/>
        <v>17</v>
      </c>
      <c r="X39" s="59">
        <f t="shared" si="27"/>
        <v>18</v>
      </c>
      <c r="Y39" s="59">
        <f t="shared" si="27"/>
        <v>19</v>
      </c>
      <c r="Z39" s="59">
        <f t="shared" si="27"/>
        <v>20</v>
      </c>
      <c r="AA39" s="59">
        <f t="shared" si="27"/>
        <v>21</v>
      </c>
      <c r="AB39" s="59">
        <f t="shared" si="27"/>
        <v>22</v>
      </c>
      <c r="AC39" s="59">
        <f t="shared" si="27"/>
        <v>23</v>
      </c>
      <c r="AD39" s="59">
        <f t="shared" si="27"/>
        <v>24</v>
      </c>
    </row>
    <row r="40" ht="15.75" customHeight="1">
      <c r="B40" s="56"/>
      <c r="C40" s="59" t="s">
        <v>121</v>
      </c>
      <c r="D40" s="59" t="s">
        <v>65</v>
      </c>
      <c r="G40" s="59">
        <f t="shared" ref="G40:AD40" si="28">G11</f>
        <v>2</v>
      </c>
      <c r="H40" s="59">
        <f t="shared" si="28"/>
        <v>122</v>
      </c>
      <c r="I40" s="59">
        <f t="shared" si="28"/>
        <v>90</v>
      </c>
      <c r="J40" s="59">
        <f t="shared" si="28"/>
        <v>85</v>
      </c>
      <c r="K40" s="59">
        <f t="shared" si="28"/>
        <v>90</v>
      </c>
      <c r="L40" s="59">
        <f t="shared" si="28"/>
        <v>90</v>
      </c>
      <c r="M40" s="59">
        <f t="shared" si="28"/>
        <v>90</v>
      </c>
      <c r="N40" s="59">
        <f t="shared" si="28"/>
        <v>75</v>
      </c>
      <c r="O40" s="59">
        <f t="shared" si="28"/>
        <v>90</v>
      </c>
      <c r="P40" s="59">
        <f t="shared" si="28"/>
        <v>90</v>
      </c>
      <c r="Q40" s="59">
        <f t="shared" si="28"/>
        <v>90</v>
      </c>
      <c r="R40" s="59">
        <f t="shared" si="28"/>
        <v>90</v>
      </c>
      <c r="S40" s="59">
        <f t="shared" si="28"/>
        <v>90</v>
      </c>
      <c r="T40" s="59">
        <f t="shared" si="28"/>
        <v>60</v>
      </c>
      <c r="U40" s="59">
        <f t="shared" si="28"/>
        <v>90</v>
      </c>
      <c r="V40" s="59">
        <f t="shared" si="28"/>
        <v>85</v>
      </c>
      <c r="W40" s="59">
        <f t="shared" si="28"/>
        <v>90</v>
      </c>
      <c r="X40" s="59">
        <f t="shared" si="28"/>
        <v>90</v>
      </c>
      <c r="Y40" s="59">
        <f t="shared" si="28"/>
        <v>90</v>
      </c>
      <c r="Z40" s="59">
        <f t="shared" si="28"/>
        <v>75</v>
      </c>
      <c r="AA40" s="59">
        <f t="shared" si="28"/>
        <v>90</v>
      </c>
      <c r="AB40" s="59">
        <f t="shared" si="28"/>
        <v>90</v>
      </c>
      <c r="AC40" s="59">
        <f t="shared" si="28"/>
        <v>90</v>
      </c>
      <c r="AD40" s="59">
        <f t="shared" si="28"/>
        <v>90</v>
      </c>
    </row>
    <row r="41" ht="15.75" customHeight="1">
      <c r="C41" s="59" t="s">
        <v>115</v>
      </c>
      <c r="D41" s="59" t="s">
        <v>69</v>
      </c>
      <c r="G41" s="61">
        <f t="shared" ref="G41:AD41" si="29">G15</f>
        <v>130000</v>
      </c>
      <c r="H41" s="61">
        <f t="shared" si="29"/>
        <v>7930000</v>
      </c>
      <c r="I41" s="61">
        <f t="shared" si="29"/>
        <v>5850000</v>
      </c>
      <c r="J41" s="61">
        <f t="shared" si="29"/>
        <v>5525000</v>
      </c>
      <c r="K41" s="61">
        <f t="shared" si="29"/>
        <v>5850000</v>
      </c>
      <c r="L41" s="61">
        <f t="shared" si="29"/>
        <v>5850000</v>
      </c>
      <c r="M41" s="61">
        <f t="shared" si="29"/>
        <v>5850000</v>
      </c>
      <c r="N41" s="61">
        <f t="shared" si="29"/>
        <v>4875000</v>
      </c>
      <c r="O41" s="61">
        <f t="shared" si="29"/>
        <v>5850000</v>
      </c>
      <c r="P41" s="61">
        <f t="shared" si="29"/>
        <v>5850000</v>
      </c>
      <c r="Q41" s="61">
        <f t="shared" si="29"/>
        <v>5850000</v>
      </c>
      <c r="R41" s="61">
        <f t="shared" si="29"/>
        <v>5850000</v>
      </c>
      <c r="S41" s="61">
        <f t="shared" si="29"/>
        <v>5850000</v>
      </c>
      <c r="T41" s="61">
        <f t="shared" si="29"/>
        <v>3900000</v>
      </c>
      <c r="U41" s="61">
        <f t="shared" si="29"/>
        <v>5850000</v>
      </c>
      <c r="V41" s="61">
        <f t="shared" si="29"/>
        <v>5525000</v>
      </c>
      <c r="W41" s="61">
        <f t="shared" si="29"/>
        <v>5850000</v>
      </c>
      <c r="X41" s="61">
        <f t="shared" si="29"/>
        <v>5850000</v>
      </c>
      <c r="Y41" s="61">
        <f t="shared" si="29"/>
        <v>5850000</v>
      </c>
      <c r="Z41" s="61">
        <f t="shared" si="29"/>
        <v>4875000</v>
      </c>
      <c r="AA41" s="61">
        <f t="shared" si="29"/>
        <v>5850000</v>
      </c>
      <c r="AB41" s="61">
        <f t="shared" si="29"/>
        <v>5850000</v>
      </c>
      <c r="AC41" s="61">
        <f t="shared" si="29"/>
        <v>5850000</v>
      </c>
      <c r="AD41" s="61">
        <f t="shared" si="29"/>
        <v>5850000</v>
      </c>
    </row>
    <row r="42" ht="15.75" customHeight="1">
      <c r="C42" s="59" t="s">
        <v>116</v>
      </c>
      <c r="D42" s="59" t="s">
        <v>69</v>
      </c>
      <c r="G42" s="61">
        <f t="shared" ref="G42:AD42" si="30">-G16</f>
        <v>-13000</v>
      </c>
      <c r="H42" s="61">
        <f t="shared" si="30"/>
        <v>-793000</v>
      </c>
      <c r="I42" s="61">
        <f t="shared" si="30"/>
        <v>-585000</v>
      </c>
      <c r="J42" s="61">
        <f t="shared" si="30"/>
        <v>-552500</v>
      </c>
      <c r="K42" s="61">
        <f t="shared" si="30"/>
        <v>-585000</v>
      </c>
      <c r="L42" s="61">
        <f t="shared" si="30"/>
        <v>-585000</v>
      </c>
      <c r="M42" s="61">
        <f t="shared" si="30"/>
        <v>-585000</v>
      </c>
      <c r="N42" s="61">
        <f t="shared" si="30"/>
        <v>-487500</v>
      </c>
      <c r="O42" s="61">
        <f t="shared" si="30"/>
        <v>-585000</v>
      </c>
      <c r="P42" s="61">
        <f t="shared" si="30"/>
        <v>-585000</v>
      </c>
      <c r="Q42" s="61">
        <f t="shared" si="30"/>
        <v>-585000</v>
      </c>
      <c r="R42" s="61">
        <f t="shared" si="30"/>
        <v>-585000</v>
      </c>
      <c r="S42" s="61">
        <f t="shared" si="30"/>
        <v>-585000</v>
      </c>
      <c r="T42" s="61">
        <f t="shared" si="30"/>
        <v>-390000</v>
      </c>
      <c r="U42" s="61">
        <f t="shared" si="30"/>
        <v>-585000</v>
      </c>
      <c r="V42" s="61">
        <f t="shared" si="30"/>
        <v>-552500</v>
      </c>
      <c r="W42" s="61">
        <f t="shared" si="30"/>
        <v>-585000</v>
      </c>
      <c r="X42" s="61">
        <f t="shared" si="30"/>
        <v>-585000</v>
      </c>
      <c r="Y42" s="61">
        <f t="shared" si="30"/>
        <v>-585000</v>
      </c>
      <c r="Z42" s="61">
        <f t="shared" si="30"/>
        <v>-487500</v>
      </c>
      <c r="AA42" s="61">
        <f t="shared" si="30"/>
        <v>-585000</v>
      </c>
      <c r="AB42" s="61">
        <f t="shared" si="30"/>
        <v>-585000</v>
      </c>
      <c r="AC42" s="61">
        <f t="shared" si="30"/>
        <v>-585000</v>
      </c>
      <c r="AD42" s="61">
        <f t="shared" si="30"/>
        <v>-585000</v>
      </c>
    </row>
    <row r="43" ht="15.75" customHeight="1">
      <c r="C43" s="59" t="s">
        <v>122</v>
      </c>
      <c r="D43" s="59" t="s">
        <v>69</v>
      </c>
      <c r="G43" s="61">
        <f t="shared" ref="G43:AD43" si="31">SUM(G41:G42)</f>
        <v>117000</v>
      </c>
      <c r="H43" s="61">
        <f t="shared" si="31"/>
        <v>7137000</v>
      </c>
      <c r="I43" s="61">
        <f t="shared" si="31"/>
        <v>5265000</v>
      </c>
      <c r="J43" s="61">
        <f t="shared" si="31"/>
        <v>4972500</v>
      </c>
      <c r="K43" s="61">
        <f t="shared" si="31"/>
        <v>5265000</v>
      </c>
      <c r="L43" s="61">
        <f t="shared" si="31"/>
        <v>5265000</v>
      </c>
      <c r="M43" s="61">
        <f t="shared" si="31"/>
        <v>5265000</v>
      </c>
      <c r="N43" s="61">
        <f t="shared" si="31"/>
        <v>4387500</v>
      </c>
      <c r="O43" s="61">
        <f t="shared" si="31"/>
        <v>5265000</v>
      </c>
      <c r="P43" s="61">
        <f t="shared" si="31"/>
        <v>5265000</v>
      </c>
      <c r="Q43" s="61">
        <f t="shared" si="31"/>
        <v>5265000</v>
      </c>
      <c r="R43" s="61">
        <f t="shared" si="31"/>
        <v>5265000</v>
      </c>
      <c r="S43" s="61">
        <f t="shared" si="31"/>
        <v>5265000</v>
      </c>
      <c r="T43" s="61">
        <f t="shared" si="31"/>
        <v>3510000</v>
      </c>
      <c r="U43" s="61">
        <f t="shared" si="31"/>
        <v>5265000</v>
      </c>
      <c r="V43" s="61">
        <f t="shared" si="31"/>
        <v>4972500</v>
      </c>
      <c r="W43" s="61">
        <f t="shared" si="31"/>
        <v>5265000</v>
      </c>
      <c r="X43" s="61">
        <f t="shared" si="31"/>
        <v>5265000</v>
      </c>
      <c r="Y43" s="61">
        <f t="shared" si="31"/>
        <v>5265000</v>
      </c>
      <c r="Z43" s="61">
        <f t="shared" si="31"/>
        <v>4387500</v>
      </c>
      <c r="AA43" s="61">
        <f t="shared" si="31"/>
        <v>5265000</v>
      </c>
      <c r="AB43" s="61">
        <f t="shared" si="31"/>
        <v>5265000</v>
      </c>
      <c r="AC43" s="61">
        <f t="shared" si="31"/>
        <v>5265000</v>
      </c>
      <c r="AD43" s="61">
        <f t="shared" si="31"/>
        <v>5265000</v>
      </c>
    </row>
    <row r="44" ht="15.75" customHeight="1">
      <c r="C44" s="59" t="s">
        <v>78</v>
      </c>
      <c r="D44" s="59" t="s">
        <v>69</v>
      </c>
      <c r="G44" s="61">
        <f t="shared" ref="G44:AD44" si="32">-G20</f>
        <v>-54500</v>
      </c>
      <c r="H44" s="61">
        <f t="shared" si="32"/>
        <v>-54500</v>
      </c>
      <c r="I44" s="61">
        <f t="shared" si="32"/>
        <v>-54500</v>
      </c>
      <c r="J44" s="61">
        <f t="shared" si="32"/>
        <v>-54500</v>
      </c>
      <c r="K44" s="61">
        <f t="shared" si="32"/>
        <v>-54500</v>
      </c>
      <c r="L44" s="61">
        <f t="shared" si="32"/>
        <v>-54500</v>
      </c>
      <c r="M44" s="61">
        <f t="shared" si="32"/>
        <v>-54500</v>
      </c>
      <c r="N44" s="61">
        <f t="shared" si="32"/>
        <v>-54500</v>
      </c>
      <c r="O44" s="61">
        <f t="shared" si="32"/>
        <v>-54500</v>
      </c>
      <c r="P44" s="61">
        <f t="shared" si="32"/>
        <v>-54500</v>
      </c>
      <c r="Q44" s="61">
        <f t="shared" si="32"/>
        <v>-54500</v>
      </c>
      <c r="R44" s="61">
        <f t="shared" si="32"/>
        <v>-54500</v>
      </c>
      <c r="S44" s="61">
        <f t="shared" si="32"/>
        <v>-54500</v>
      </c>
      <c r="T44" s="61">
        <f t="shared" si="32"/>
        <v>-54500</v>
      </c>
      <c r="U44" s="61">
        <f t="shared" si="32"/>
        <v>-54500</v>
      </c>
      <c r="V44" s="61">
        <f t="shared" si="32"/>
        <v>-54500</v>
      </c>
      <c r="W44" s="61">
        <f t="shared" si="32"/>
        <v>-54500</v>
      </c>
      <c r="X44" s="61">
        <f t="shared" si="32"/>
        <v>-54500</v>
      </c>
      <c r="Y44" s="61">
        <f t="shared" si="32"/>
        <v>-54500</v>
      </c>
      <c r="Z44" s="61">
        <f t="shared" si="32"/>
        <v>-54500</v>
      </c>
      <c r="AA44" s="61">
        <f t="shared" si="32"/>
        <v>-54500</v>
      </c>
      <c r="AB44" s="61">
        <f t="shared" si="32"/>
        <v>-54500</v>
      </c>
      <c r="AC44" s="61">
        <f t="shared" si="32"/>
        <v>-54500</v>
      </c>
      <c r="AD44" s="61">
        <f t="shared" si="32"/>
        <v>-54500</v>
      </c>
    </row>
    <row r="45" ht="15.75" customHeight="1">
      <c r="C45" s="59" t="s">
        <v>123</v>
      </c>
      <c r="D45" s="59" t="s">
        <v>69</v>
      </c>
      <c r="G45" s="61">
        <f t="shared" ref="G45:AD45" si="33">SUM(G43:G44)</f>
        <v>62500</v>
      </c>
      <c r="H45" s="61">
        <f t="shared" si="33"/>
        <v>7082500</v>
      </c>
      <c r="I45" s="61">
        <f t="shared" si="33"/>
        <v>5210500</v>
      </c>
      <c r="J45" s="61">
        <f t="shared" si="33"/>
        <v>4918000</v>
      </c>
      <c r="K45" s="61">
        <f t="shared" si="33"/>
        <v>5210500</v>
      </c>
      <c r="L45" s="61">
        <f t="shared" si="33"/>
        <v>5210500</v>
      </c>
      <c r="M45" s="61">
        <f t="shared" si="33"/>
        <v>5210500</v>
      </c>
      <c r="N45" s="61">
        <f t="shared" si="33"/>
        <v>4333000</v>
      </c>
      <c r="O45" s="61">
        <f t="shared" si="33"/>
        <v>5210500</v>
      </c>
      <c r="P45" s="61">
        <f t="shared" si="33"/>
        <v>5210500</v>
      </c>
      <c r="Q45" s="61">
        <f t="shared" si="33"/>
        <v>5210500</v>
      </c>
      <c r="R45" s="61">
        <f t="shared" si="33"/>
        <v>5210500</v>
      </c>
      <c r="S45" s="61">
        <f t="shared" si="33"/>
        <v>5210500</v>
      </c>
      <c r="T45" s="61">
        <f t="shared" si="33"/>
        <v>3455500</v>
      </c>
      <c r="U45" s="61">
        <f t="shared" si="33"/>
        <v>5210500</v>
      </c>
      <c r="V45" s="61">
        <f t="shared" si="33"/>
        <v>4918000</v>
      </c>
      <c r="W45" s="61">
        <f t="shared" si="33"/>
        <v>5210500</v>
      </c>
      <c r="X45" s="61">
        <f t="shared" si="33"/>
        <v>5210500</v>
      </c>
      <c r="Y45" s="61">
        <f t="shared" si="33"/>
        <v>5210500</v>
      </c>
      <c r="Z45" s="61">
        <f t="shared" si="33"/>
        <v>4333000</v>
      </c>
      <c r="AA45" s="61">
        <f t="shared" si="33"/>
        <v>5210500</v>
      </c>
      <c r="AB45" s="61">
        <f t="shared" si="33"/>
        <v>5210500</v>
      </c>
      <c r="AC45" s="61">
        <f t="shared" si="33"/>
        <v>5210500</v>
      </c>
      <c r="AD45" s="61">
        <f t="shared" si="33"/>
        <v>5210500</v>
      </c>
    </row>
    <row r="46" ht="15.75" customHeight="1">
      <c r="C46" s="59" t="s">
        <v>100</v>
      </c>
      <c r="D46" s="59" t="s">
        <v>69</v>
      </c>
      <c r="E46" s="55">
        <f>'Ввод данных и анализ'!E30</f>
        <v>0.06</v>
      </c>
      <c r="G46" s="61">
        <f t="shared" ref="G46:AD46" si="34">-$E$46*G41</f>
        <v>-7800</v>
      </c>
      <c r="H46" s="61">
        <f t="shared" si="34"/>
        <v>-475800</v>
      </c>
      <c r="I46" s="61">
        <f t="shared" si="34"/>
        <v>-351000</v>
      </c>
      <c r="J46" s="61">
        <f t="shared" si="34"/>
        <v>-331500</v>
      </c>
      <c r="K46" s="61">
        <f t="shared" si="34"/>
        <v>-351000</v>
      </c>
      <c r="L46" s="61">
        <f t="shared" si="34"/>
        <v>-351000</v>
      </c>
      <c r="M46" s="61">
        <f t="shared" si="34"/>
        <v>-351000</v>
      </c>
      <c r="N46" s="61">
        <f t="shared" si="34"/>
        <v>-292500</v>
      </c>
      <c r="O46" s="61">
        <f t="shared" si="34"/>
        <v>-351000</v>
      </c>
      <c r="P46" s="61">
        <f t="shared" si="34"/>
        <v>-351000</v>
      </c>
      <c r="Q46" s="61">
        <f t="shared" si="34"/>
        <v>-351000</v>
      </c>
      <c r="R46" s="61">
        <f t="shared" si="34"/>
        <v>-351000</v>
      </c>
      <c r="S46" s="61">
        <f t="shared" si="34"/>
        <v>-351000</v>
      </c>
      <c r="T46" s="61">
        <f t="shared" si="34"/>
        <v>-234000</v>
      </c>
      <c r="U46" s="61">
        <f t="shared" si="34"/>
        <v>-351000</v>
      </c>
      <c r="V46" s="61">
        <f t="shared" si="34"/>
        <v>-331500</v>
      </c>
      <c r="W46" s="61">
        <f t="shared" si="34"/>
        <v>-351000</v>
      </c>
      <c r="X46" s="61">
        <f t="shared" si="34"/>
        <v>-351000</v>
      </c>
      <c r="Y46" s="61">
        <f t="shared" si="34"/>
        <v>-351000</v>
      </c>
      <c r="Z46" s="61">
        <f t="shared" si="34"/>
        <v>-292500</v>
      </c>
      <c r="AA46" s="61">
        <f t="shared" si="34"/>
        <v>-351000</v>
      </c>
      <c r="AB46" s="61">
        <f t="shared" si="34"/>
        <v>-351000</v>
      </c>
      <c r="AC46" s="61">
        <f t="shared" si="34"/>
        <v>-351000</v>
      </c>
      <c r="AD46" s="61">
        <f t="shared" si="34"/>
        <v>-351000</v>
      </c>
    </row>
    <row r="47" ht="15.75" customHeight="1">
      <c r="C47" s="71" t="s">
        <v>123</v>
      </c>
      <c r="D47" s="72" t="s">
        <v>69</v>
      </c>
      <c r="E47" s="71"/>
      <c r="F47" s="73">
        <f>SUM(G47:AD47)</f>
        <v>109748400</v>
      </c>
      <c r="G47" s="73">
        <f t="shared" ref="G47:AD47" si="35">SUM(G45:G46)</f>
        <v>54700</v>
      </c>
      <c r="H47" s="73">
        <f t="shared" si="35"/>
        <v>6606700</v>
      </c>
      <c r="I47" s="73">
        <f t="shared" si="35"/>
        <v>4859500</v>
      </c>
      <c r="J47" s="73">
        <f t="shared" si="35"/>
        <v>4586500</v>
      </c>
      <c r="K47" s="73">
        <f t="shared" si="35"/>
        <v>4859500</v>
      </c>
      <c r="L47" s="73">
        <f t="shared" si="35"/>
        <v>4859500</v>
      </c>
      <c r="M47" s="73">
        <f t="shared" si="35"/>
        <v>4859500</v>
      </c>
      <c r="N47" s="73">
        <f t="shared" si="35"/>
        <v>4040500</v>
      </c>
      <c r="O47" s="73">
        <f t="shared" si="35"/>
        <v>4859500</v>
      </c>
      <c r="P47" s="73">
        <f t="shared" si="35"/>
        <v>4859500</v>
      </c>
      <c r="Q47" s="73">
        <f t="shared" si="35"/>
        <v>4859500</v>
      </c>
      <c r="R47" s="73">
        <f t="shared" si="35"/>
        <v>4859500</v>
      </c>
      <c r="S47" s="73">
        <f t="shared" si="35"/>
        <v>4859500</v>
      </c>
      <c r="T47" s="73">
        <f t="shared" si="35"/>
        <v>3221500</v>
      </c>
      <c r="U47" s="73">
        <f t="shared" si="35"/>
        <v>4859500</v>
      </c>
      <c r="V47" s="73">
        <f t="shared" si="35"/>
        <v>4586500</v>
      </c>
      <c r="W47" s="73">
        <f t="shared" si="35"/>
        <v>4859500</v>
      </c>
      <c r="X47" s="73">
        <f t="shared" si="35"/>
        <v>4859500</v>
      </c>
      <c r="Y47" s="73">
        <f t="shared" si="35"/>
        <v>4859500</v>
      </c>
      <c r="Z47" s="73">
        <f t="shared" si="35"/>
        <v>4040500</v>
      </c>
      <c r="AA47" s="73">
        <f t="shared" si="35"/>
        <v>4859500</v>
      </c>
      <c r="AB47" s="73">
        <f t="shared" si="35"/>
        <v>4859500</v>
      </c>
      <c r="AC47" s="73">
        <f t="shared" si="35"/>
        <v>4859500</v>
      </c>
      <c r="AD47" s="73">
        <f t="shared" si="35"/>
        <v>4859500</v>
      </c>
    </row>
    <row r="48" ht="15.75" customHeight="1"/>
    <row r="49" ht="18.75" customHeight="1">
      <c r="B49" s="70" t="s">
        <v>124</v>
      </c>
    </row>
    <row r="50" ht="15.75" customHeight="1">
      <c r="C50" s="59" t="s">
        <v>125</v>
      </c>
      <c r="D50" s="59" t="s">
        <v>69</v>
      </c>
      <c r="G50" s="61">
        <f t="shared" ref="G50:AD50" si="36">G26</f>
        <v>130000</v>
      </c>
      <c r="H50" s="61">
        <f t="shared" si="36"/>
        <v>8034000</v>
      </c>
      <c r="I50" s="61">
        <f t="shared" si="36"/>
        <v>12311000</v>
      </c>
      <c r="J50" s="61">
        <f t="shared" si="36"/>
        <v>17342000</v>
      </c>
      <c r="K50" s="61">
        <f t="shared" si="36"/>
        <v>15535000</v>
      </c>
      <c r="L50" s="61">
        <f t="shared" si="36"/>
        <v>15502500</v>
      </c>
      <c r="M50" s="61">
        <f t="shared" si="36"/>
        <v>15795000</v>
      </c>
      <c r="N50" s="61">
        <f t="shared" si="36"/>
        <v>14820000</v>
      </c>
      <c r="O50" s="61">
        <f t="shared" si="36"/>
        <v>15015000</v>
      </c>
      <c r="P50" s="61">
        <f t="shared" si="36"/>
        <v>14917500</v>
      </c>
      <c r="Q50" s="61">
        <f t="shared" si="36"/>
        <v>15795000</v>
      </c>
      <c r="R50" s="61">
        <f t="shared" si="36"/>
        <v>15795000</v>
      </c>
      <c r="S50" s="61">
        <f t="shared" si="36"/>
        <v>15795000</v>
      </c>
      <c r="T50" s="61">
        <f t="shared" si="36"/>
        <v>13845000</v>
      </c>
      <c r="U50" s="61">
        <f t="shared" si="36"/>
        <v>14235000</v>
      </c>
      <c r="V50" s="61">
        <f t="shared" si="36"/>
        <v>13715000</v>
      </c>
      <c r="W50" s="61">
        <f t="shared" si="36"/>
        <v>15535000</v>
      </c>
      <c r="X50" s="61">
        <f t="shared" si="36"/>
        <v>15502500</v>
      </c>
      <c r="Y50" s="61">
        <f t="shared" si="36"/>
        <v>15795000</v>
      </c>
      <c r="Z50" s="61">
        <f t="shared" si="36"/>
        <v>14820000</v>
      </c>
      <c r="AA50" s="61">
        <f t="shared" si="36"/>
        <v>15015000</v>
      </c>
      <c r="AB50" s="61">
        <f t="shared" si="36"/>
        <v>14917500</v>
      </c>
      <c r="AC50" s="61">
        <f t="shared" si="36"/>
        <v>15795000</v>
      </c>
      <c r="AD50" s="61">
        <f t="shared" si="36"/>
        <v>15795000</v>
      </c>
    </row>
    <row r="51" ht="15.75" customHeight="1">
      <c r="C51" s="59" t="s">
        <v>126</v>
      </c>
      <c r="D51" s="59" t="s">
        <v>69</v>
      </c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</row>
    <row r="52" ht="15.75" customHeight="1">
      <c r="C52" s="59" t="s">
        <v>127</v>
      </c>
      <c r="D52" s="59" t="s">
        <v>69</v>
      </c>
      <c r="G52" s="61">
        <f t="shared" ref="G52:AD52" si="37">-G32</f>
        <v>0</v>
      </c>
      <c r="H52" s="61">
        <f t="shared" si="37"/>
        <v>0</v>
      </c>
      <c r="I52" s="61">
        <f t="shared" si="37"/>
        <v>0</v>
      </c>
      <c r="J52" s="61">
        <f t="shared" si="37"/>
        <v>0</v>
      </c>
      <c r="K52" s="61">
        <f t="shared" si="37"/>
        <v>0</v>
      </c>
      <c r="L52" s="61">
        <f t="shared" si="37"/>
        <v>0</v>
      </c>
      <c r="M52" s="61">
        <f t="shared" si="37"/>
        <v>0</v>
      </c>
      <c r="N52" s="61">
        <f t="shared" si="37"/>
        <v>0</v>
      </c>
      <c r="O52" s="61">
        <f t="shared" si="37"/>
        <v>0</v>
      </c>
      <c r="P52" s="61">
        <f t="shared" si="37"/>
        <v>0</v>
      </c>
      <c r="Q52" s="61">
        <f t="shared" si="37"/>
        <v>0</v>
      </c>
      <c r="R52" s="61">
        <f t="shared" si="37"/>
        <v>0</v>
      </c>
      <c r="S52" s="61">
        <f t="shared" si="37"/>
        <v>0</v>
      </c>
      <c r="T52" s="61">
        <f t="shared" si="37"/>
        <v>0</v>
      </c>
      <c r="U52" s="61">
        <f t="shared" si="37"/>
        <v>0</v>
      </c>
      <c r="V52" s="61">
        <f t="shared" si="37"/>
        <v>0</v>
      </c>
      <c r="W52" s="61">
        <f t="shared" si="37"/>
        <v>0</v>
      </c>
      <c r="X52" s="61">
        <f t="shared" si="37"/>
        <v>0</v>
      </c>
      <c r="Y52" s="61">
        <f t="shared" si="37"/>
        <v>0</v>
      </c>
      <c r="Z52" s="61">
        <f t="shared" si="37"/>
        <v>0</v>
      </c>
      <c r="AA52" s="61">
        <f t="shared" si="37"/>
        <v>0</v>
      </c>
      <c r="AB52" s="61">
        <f t="shared" si="37"/>
        <v>0</v>
      </c>
      <c r="AC52" s="61">
        <f t="shared" si="37"/>
        <v>0</v>
      </c>
      <c r="AD52" s="61">
        <f t="shared" si="37"/>
        <v>0</v>
      </c>
    </row>
    <row r="53" ht="15.75" customHeight="1">
      <c r="C53" s="59" t="s">
        <v>128</v>
      </c>
      <c r="D53" s="59" t="s">
        <v>69</v>
      </c>
      <c r="G53" s="61">
        <f t="shared" ref="G53:AD53" si="38">-G18</f>
        <v>-2470</v>
      </c>
      <c r="H53" s="61">
        <f t="shared" si="38"/>
        <v>-150670</v>
      </c>
      <c r="I53" s="61">
        <f t="shared" si="38"/>
        <v>-111150</v>
      </c>
      <c r="J53" s="61">
        <f t="shared" si="38"/>
        <v>-104975</v>
      </c>
      <c r="K53" s="61">
        <f t="shared" si="38"/>
        <v>-111150</v>
      </c>
      <c r="L53" s="61">
        <f t="shared" si="38"/>
        <v>-111150</v>
      </c>
      <c r="M53" s="61">
        <f t="shared" si="38"/>
        <v>-111150</v>
      </c>
      <c r="N53" s="61">
        <f t="shared" si="38"/>
        <v>-92625</v>
      </c>
      <c r="O53" s="61">
        <f t="shared" si="38"/>
        <v>-111150</v>
      </c>
      <c r="P53" s="61">
        <f t="shared" si="38"/>
        <v>-111150</v>
      </c>
      <c r="Q53" s="61">
        <f t="shared" si="38"/>
        <v>-111150</v>
      </c>
      <c r="R53" s="61">
        <f t="shared" si="38"/>
        <v>-111150</v>
      </c>
      <c r="S53" s="61">
        <f t="shared" si="38"/>
        <v>-111150</v>
      </c>
      <c r="T53" s="61">
        <f t="shared" si="38"/>
        <v>-74100</v>
      </c>
      <c r="U53" s="61">
        <f t="shared" si="38"/>
        <v>-111150</v>
      </c>
      <c r="V53" s="61">
        <f t="shared" si="38"/>
        <v>-104975</v>
      </c>
      <c r="W53" s="61">
        <f t="shared" si="38"/>
        <v>-111150</v>
      </c>
      <c r="X53" s="61">
        <f t="shared" si="38"/>
        <v>-111150</v>
      </c>
      <c r="Y53" s="61">
        <f t="shared" si="38"/>
        <v>-111150</v>
      </c>
      <c r="Z53" s="61">
        <f t="shared" si="38"/>
        <v>-92625</v>
      </c>
      <c r="AA53" s="61">
        <f t="shared" si="38"/>
        <v>-111150</v>
      </c>
      <c r="AB53" s="61">
        <f t="shared" si="38"/>
        <v>-111150</v>
      </c>
      <c r="AC53" s="61">
        <f t="shared" si="38"/>
        <v>-111150</v>
      </c>
      <c r="AD53" s="61">
        <f t="shared" si="38"/>
        <v>-111150</v>
      </c>
    </row>
    <row r="54" ht="15.75" customHeight="1">
      <c r="C54" s="59" t="s">
        <v>76</v>
      </c>
      <c r="D54" s="59" t="s">
        <v>69</v>
      </c>
      <c r="G54" s="61">
        <f t="shared" ref="G54:AD54" si="39">-G19</f>
        <v>-10400</v>
      </c>
      <c r="H54" s="61">
        <f t="shared" si="39"/>
        <v>-634400</v>
      </c>
      <c r="I54" s="61">
        <f t="shared" si="39"/>
        <v>-468000</v>
      </c>
      <c r="J54" s="61">
        <f t="shared" si="39"/>
        <v>-442000</v>
      </c>
      <c r="K54" s="61">
        <f t="shared" si="39"/>
        <v>-468000</v>
      </c>
      <c r="L54" s="61">
        <f t="shared" si="39"/>
        <v>-468000</v>
      </c>
      <c r="M54" s="61">
        <f t="shared" si="39"/>
        <v>-468000</v>
      </c>
      <c r="N54" s="61">
        <f t="shared" si="39"/>
        <v>-390000</v>
      </c>
      <c r="O54" s="61">
        <f t="shared" si="39"/>
        <v>-468000</v>
      </c>
      <c r="P54" s="61">
        <f t="shared" si="39"/>
        <v>-468000</v>
      </c>
      <c r="Q54" s="61">
        <f t="shared" si="39"/>
        <v>-468000</v>
      </c>
      <c r="R54" s="61">
        <f t="shared" si="39"/>
        <v>-468000</v>
      </c>
      <c r="S54" s="61">
        <f t="shared" si="39"/>
        <v>-468000</v>
      </c>
      <c r="T54" s="61">
        <f t="shared" si="39"/>
        <v>-312000</v>
      </c>
      <c r="U54" s="61">
        <f t="shared" si="39"/>
        <v>-468000</v>
      </c>
      <c r="V54" s="61">
        <f t="shared" si="39"/>
        <v>-442000</v>
      </c>
      <c r="W54" s="61">
        <f t="shared" si="39"/>
        <v>-468000</v>
      </c>
      <c r="X54" s="61">
        <f t="shared" si="39"/>
        <v>-468000</v>
      </c>
      <c r="Y54" s="61">
        <f t="shared" si="39"/>
        <v>-468000</v>
      </c>
      <c r="Z54" s="61">
        <f t="shared" si="39"/>
        <v>-390000</v>
      </c>
      <c r="AA54" s="61">
        <f t="shared" si="39"/>
        <v>-468000</v>
      </c>
      <c r="AB54" s="61">
        <f t="shared" si="39"/>
        <v>-468000</v>
      </c>
      <c r="AC54" s="61">
        <f t="shared" si="39"/>
        <v>-468000</v>
      </c>
      <c r="AD54" s="61">
        <f t="shared" si="39"/>
        <v>-468000</v>
      </c>
    </row>
    <row r="55" ht="15.75" customHeight="1">
      <c r="C55" s="59" t="s">
        <v>129</v>
      </c>
      <c r="G55" s="61">
        <f t="shared" ref="G55:AD55" si="40">G46</f>
        <v>-7800</v>
      </c>
      <c r="H55" s="61">
        <f t="shared" si="40"/>
        <v>-475800</v>
      </c>
      <c r="I55" s="61">
        <f t="shared" si="40"/>
        <v>-351000</v>
      </c>
      <c r="J55" s="61">
        <f t="shared" si="40"/>
        <v>-331500</v>
      </c>
      <c r="K55" s="61">
        <f t="shared" si="40"/>
        <v>-351000</v>
      </c>
      <c r="L55" s="61">
        <f t="shared" si="40"/>
        <v>-351000</v>
      </c>
      <c r="M55" s="61">
        <f t="shared" si="40"/>
        <v>-351000</v>
      </c>
      <c r="N55" s="61">
        <f t="shared" si="40"/>
        <v>-292500</v>
      </c>
      <c r="O55" s="61">
        <f t="shared" si="40"/>
        <v>-351000</v>
      </c>
      <c r="P55" s="61">
        <f t="shared" si="40"/>
        <v>-351000</v>
      </c>
      <c r="Q55" s="61">
        <f t="shared" si="40"/>
        <v>-351000</v>
      </c>
      <c r="R55" s="61">
        <f t="shared" si="40"/>
        <v>-351000</v>
      </c>
      <c r="S55" s="61">
        <f t="shared" si="40"/>
        <v>-351000</v>
      </c>
      <c r="T55" s="61">
        <f t="shared" si="40"/>
        <v>-234000</v>
      </c>
      <c r="U55" s="61">
        <f t="shared" si="40"/>
        <v>-351000</v>
      </c>
      <c r="V55" s="61">
        <f t="shared" si="40"/>
        <v>-331500</v>
      </c>
      <c r="W55" s="61">
        <f t="shared" si="40"/>
        <v>-351000</v>
      </c>
      <c r="X55" s="61">
        <f t="shared" si="40"/>
        <v>-351000</v>
      </c>
      <c r="Y55" s="61">
        <f t="shared" si="40"/>
        <v>-351000</v>
      </c>
      <c r="Z55" s="61">
        <f t="shared" si="40"/>
        <v>-292500</v>
      </c>
      <c r="AA55" s="61">
        <f t="shared" si="40"/>
        <v>-351000</v>
      </c>
      <c r="AB55" s="61">
        <f t="shared" si="40"/>
        <v>-351000</v>
      </c>
      <c r="AC55" s="61">
        <f t="shared" si="40"/>
        <v>-351000</v>
      </c>
      <c r="AD55" s="61">
        <f t="shared" si="40"/>
        <v>-351000</v>
      </c>
    </row>
    <row r="56" ht="15.75" customHeight="1">
      <c r="C56" s="59" t="s">
        <v>130</v>
      </c>
      <c r="D56" s="59" t="s">
        <v>69</v>
      </c>
      <c r="G56" s="61">
        <f t="shared" ref="G56:AD56" si="41">-G20</f>
        <v>-54500</v>
      </c>
      <c r="H56" s="61">
        <f t="shared" si="41"/>
        <v>-54500</v>
      </c>
      <c r="I56" s="61">
        <f t="shared" si="41"/>
        <v>-54500</v>
      </c>
      <c r="J56" s="61">
        <f t="shared" si="41"/>
        <v>-54500</v>
      </c>
      <c r="K56" s="61">
        <f t="shared" si="41"/>
        <v>-54500</v>
      </c>
      <c r="L56" s="61">
        <f t="shared" si="41"/>
        <v>-54500</v>
      </c>
      <c r="M56" s="61">
        <f t="shared" si="41"/>
        <v>-54500</v>
      </c>
      <c r="N56" s="61">
        <f t="shared" si="41"/>
        <v>-54500</v>
      </c>
      <c r="O56" s="61">
        <f t="shared" si="41"/>
        <v>-54500</v>
      </c>
      <c r="P56" s="61">
        <f t="shared" si="41"/>
        <v>-54500</v>
      </c>
      <c r="Q56" s="61">
        <f t="shared" si="41"/>
        <v>-54500</v>
      </c>
      <c r="R56" s="61">
        <f t="shared" si="41"/>
        <v>-54500</v>
      </c>
      <c r="S56" s="61">
        <f t="shared" si="41"/>
        <v>-54500</v>
      </c>
      <c r="T56" s="61">
        <f t="shared" si="41"/>
        <v>-54500</v>
      </c>
      <c r="U56" s="61">
        <f t="shared" si="41"/>
        <v>-54500</v>
      </c>
      <c r="V56" s="61">
        <f t="shared" si="41"/>
        <v>-54500</v>
      </c>
      <c r="W56" s="61">
        <f t="shared" si="41"/>
        <v>-54500</v>
      </c>
      <c r="X56" s="61">
        <f t="shared" si="41"/>
        <v>-54500</v>
      </c>
      <c r="Y56" s="61">
        <f t="shared" si="41"/>
        <v>-54500</v>
      </c>
      <c r="Z56" s="61">
        <f t="shared" si="41"/>
        <v>-54500</v>
      </c>
      <c r="AA56" s="61">
        <f t="shared" si="41"/>
        <v>-54500</v>
      </c>
      <c r="AB56" s="61">
        <f t="shared" si="41"/>
        <v>-54500</v>
      </c>
      <c r="AC56" s="61">
        <f t="shared" si="41"/>
        <v>-54500</v>
      </c>
      <c r="AD56" s="61">
        <f t="shared" si="41"/>
        <v>-54500</v>
      </c>
    </row>
    <row r="57" ht="15.75" customHeight="1">
      <c r="B57" s="74" t="s">
        <v>131</v>
      </c>
      <c r="C57" s="74"/>
      <c r="D57" s="74" t="s">
        <v>69</v>
      </c>
      <c r="E57" s="74"/>
      <c r="F57" s="74"/>
      <c r="G57" s="75">
        <f t="shared" ref="G57:AD57" si="42">SUM(G50:G56)</f>
        <v>54830</v>
      </c>
      <c r="H57" s="75">
        <f t="shared" si="42"/>
        <v>6718630</v>
      </c>
      <c r="I57" s="75">
        <f t="shared" si="42"/>
        <v>11326350</v>
      </c>
      <c r="J57" s="75">
        <f t="shared" si="42"/>
        <v>16409025</v>
      </c>
      <c r="K57" s="75">
        <f t="shared" si="42"/>
        <v>14550350</v>
      </c>
      <c r="L57" s="75">
        <f t="shared" si="42"/>
        <v>14517850</v>
      </c>
      <c r="M57" s="75">
        <f t="shared" si="42"/>
        <v>14810350</v>
      </c>
      <c r="N57" s="75">
        <f t="shared" si="42"/>
        <v>13990375</v>
      </c>
      <c r="O57" s="75">
        <f t="shared" si="42"/>
        <v>14030350</v>
      </c>
      <c r="P57" s="75">
        <f t="shared" si="42"/>
        <v>13932850</v>
      </c>
      <c r="Q57" s="75">
        <f t="shared" si="42"/>
        <v>14810350</v>
      </c>
      <c r="R57" s="75">
        <f t="shared" si="42"/>
        <v>14810350</v>
      </c>
      <c r="S57" s="75">
        <f t="shared" si="42"/>
        <v>14810350</v>
      </c>
      <c r="T57" s="75">
        <f t="shared" si="42"/>
        <v>13170400</v>
      </c>
      <c r="U57" s="75">
        <f t="shared" si="42"/>
        <v>13250350</v>
      </c>
      <c r="V57" s="75">
        <f t="shared" si="42"/>
        <v>12782025</v>
      </c>
      <c r="W57" s="75">
        <f t="shared" si="42"/>
        <v>14550350</v>
      </c>
      <c r="X57" s="75">
        <f t="shared" si="42"/>
        <v>14517850</v>
      </c>
      <c r="Y57" s="75">
        <f t="shared" si="42"/>
        <v>14810350</v>
      </c>
      <c r="Z57" s="75">
        <f t="shared" si="42"/>
        <v>13990375</v>
      </c>
      <c r="AA57" s="75">
        <f t="shared" si="42"/>
        <v>14030350</v>
      </c>
      <c r="AB57" s="75">
        <f t="shared" si="42"/>
        <v>13932850</v>
      </c>
      <c r="AC57" s="75">
        <f t="shared" si="42"/>
        <v>14810350</v>
      </c>
      <c r="AD57" s="75">
        <f t="shared" si="42"/>
        <v>14810350</v>
      </c>
    </row>
    <row r="58" ht="15.75" customHeight="1">
      <c r="B58" s="76"/>
      <c r="C58" s="77" t="s">
        <v>132</v>
      </c>
      <c r="D58" s="77" t="s">
        <v>69</v>
      </c>
      <c r="E58" s="76"/>
      <c r="F58" s="76"/>
      <c r="G58" s="78">
        <f>-F37</f>
        <v>-120000</v>
      </c>
      <c r="H58" s="76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</row>
    <row r="59" ht="15.75" customHeight="1">
      <c r="B59" s="56" t="s">
        <v>133</v>
      </c>
      <c r="C59" s="56"/>
      <c r="D59" s="56"/>
      <c r="E59" s="56"/>
      <c r="F59" s="56"/>
      <c r="G59" s="79">
        <f>G58</f>
        <v>-120000</v>
      </c>
      <c r="H59" s="56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</row>
    <row r="60" ht="15.75" customHeight="1">
      <c r="B60" s="56" t="s">
        <v>134</v>
      </c>
      <c r="C60" s="56"/>
      <c r="D60" s="56" t="s">
        <v>69</v>
      </c>
      <c r="E60" s="56"/>
      <c r="F60" s="56"/>
      <c r="G60" s="79">
        <f t="shared" ref="G60:AD60" si="43">G57+G59</f>
        <v>-65170</v>
      </c>
      <c r="H60" s="79">
        <f t="shared" si="43"/>
        <v>6718630</v>
      </c>
      <c r="I60" s="79">
        <f t="shared" si="43"/>
        <v>11326350</v>
      </c>
      <c r="J60" s="79">
        <f t="shared" si="43"/>
        <v>16409025</v>
      </c>
      <c r="K60" s="79">
        <f t="shared" si="43"/>
        <v>14550350</v>
      </c>
      <c r="L60" s="79">
        <f t="shared" si="43"/>
        <v>14517850</v>
      </c>
      <c r="M60" s="79">
        <f t="shared" si="43"/>
        <v>14810350</v>
      </c>
      <c r="N60" s="79">
        <f t="shared" si="43"/>
        <v>13990375</v>
      </c>
      <c r="O60" s="79">
        <f t="shared" si="43"/>
        <v>14030350</v>
      </c>
      <c r="P60" s="79">
        <f t="shared" si="43"/>
        <v>13932850</v>
      </c>
      <c r="Q60" s="79">
        <f t="shared" si="43"/>
        <v>14810350</v>
      </c>
      <c r="R60" s="79">
        <f t="shared" si="43"/>
        <v>14810350</v>
      </c>
      <c r="S60" s="79">
        <f t="shared" si="43"/>
        <v>14810350</v>
      </c>
      <c r="T60" s="79">
        <f t="shared" si="43"/>
        <v>13170400</v>
      </c>
      <c r="U60" s="79">
        <f t="shared" si="43"/>
        <v>13250350</v>
      </c>
      <c r="V60" s="79">
        <f t="shared" si="43"/>
        <v>12782025</v>
      </c>
      <c r="W60" s="79">
        <f t="shared" si="43"/>
        <v>14550350</v>
      </c>
      <c r="X60" s="79">
        <f t="shared" si="43"/>
        <v>14517850</v>
      </c>
      <c r="Y60" s="79">
        <f t="shared" si="43"/>
        <v>14810350</v>
      </c>
      <c r="Z60" s="79">
        <f t="shared" si="43"/>
        <v>13990375</v>
      </c>
      <c r="AA60" s="79">
        <f t="shared" si="43"/>
        <v>14030350</v>
      </c>
      <c r="AB60" s="79">
        <f t="shared" si="43"/>
        <v>13932850</v>
      </c>
      <c r="AC60" s="79">
        <f t="shared" si="43"/>
        <v>14810350</v>
      </c>
      <c r="AD60" s="79">
        <f t="shared" si="43"/>
        <v>14810350</v>
      </c>
    </row>
    <row r="61" ht="15.75" customHeight="1">
      <c r="B61" s="80" t="s">
        <v>135</v>
      </c>
      <c r="C61" s="80"/>
      <c r="D61" s="80" t="s">
        <v>69</v>
      </c>
      <c r="E61" s="80"/>
      <c r="F61" s="81">
        <f>AD61</f>
        <v>319307610</v>
      </c>
      <c r="G61" s="81">
        <f>G60</f>
        <v>-65170</v>
      </c>
      <c r="H61" s="81">
        <f t="shared" ref="H61:AD61" si="44">G61+H60</f>
        <v>6653460</v>
      </c>
      <c r="I61" s="81">
        <f t="shared" si="44"/>
        <v>17979810</v>
      </c>
      <c r="J61" s="81">
        <f t="shared" si="44"/>
        <v>34388835</v>
      </c>
      <c r="K61" s="81">
        <f t="shared" si="44"/>
        <v>48939185</v>
      </c>
      <c r="L61" s="81">
        <f t="shared" si="44"/>
        <v>63457035</v>
      </c>
      <c r="M61" s="81">
        <f t="shared" si="44"/>
        <v>78267385</v>
      </c>
      <c r="N61" s="81">
        <f t="shared" si="44"/>
        <v>92257760</v>
      </c>
      <c r="O61" s="81">
        <f t="shared" si="44"/>
        <v>106288110</v>
      </c>
      <c r="P61" s="81">
        <f t="shared" si="44"/>
        <v>120220960</v>
      </c>
      <c r="Q61" s="81">
        <f t="shared" si="44"/>
        <v>135031310</v>
      </c>
      <c r="R61" s="81">
        <f t="shared" si="44"/>
        <v>149841660</v>
      </c>
      <c r="S61" s="81">
        <f t="shared" si="44"/>
        <v>164652010</v>
      </c>
      <c r="T61" s="81">
        <f t="shared" si="44"/>
        <v>177822410</v>
      </c>
      <c r="U61" s="81">
        <f t="shared" si="44"/>
        <v>191072760</v>
      </c>
      <c r="V61" s="81">
        <f t="shared" si="44"/>
        <v>203854785</v>
      </c>
      <c r="W61" s="81">
        <f t="shared" si="44"/>
        <v>218405135</v>
      </c>
      <c r="X61" s="81">
        <f t="shared" si="44"/>
        <v>232922985</v>
      </c>
      <c r="Y61" s="81">
        <f t="shared" si="44"/>
        <v>247733335</v>
      </c>
      <c r="Z61" s="81">
        <f t="shared" si="44"/>
        <v>261723710</v>
      </c>
      <c r="AA61" s="81">
        <f t="shared" si="44"/>
        <v>275754060</v>
      </c>
      <c r="AB61" s="81">
        <f t="shared" si="44"/>
        <v>289686910</v>
      </c>
      <c r="AC61" s="81">
        <f t="shared" si="44"/>
        <v>304497260</v>
      </c>
      <c r="AD61" s="81">
        <f t="shared" si="44"/>
        <v>319307610</v>
      </c>
    </row>
    <row r="62" ht="15.75" customHeight="1"/>
    <row r="63" ht="18.75" customHeight="1">
      <c r="B63" s="70" t="s">
        <v>75</v>
      </c>
    </row>
    <row r="64" ht="15.75" customHeight="1">
      <c r="B64" s="56" t="s">
        <v>77</v>
      </c>
      <c r="C64" s="56"/>
    </row>
    <row r="65" ht="15.75" customHeight="1">
      <c r="C65" s="59" t="s">
        <v>79</v>
      </c>
      <c r="E65" s="55">
        <f>'Ввод данных и анализ'!L14</f>
        <v>0.2</v>
      </c>
      <c r="G65" s="59">
        <f t="shared" ref="G65:AD65" si="45">$E65*G$11</f>
        <v>0.4</v>
      </c>
      <c r="H65" s="59">
        <f t="shared" si="45"/>
        <v>24.4</v>
      </c>
      <c r="I65" s="59">
        <f t="shared" si="45"/>
        <v>18</v>
      </c>
      <c r="J65" s="59">
        <f t="shared" si="45"/>
        <v>17</v>
      </c>
      <c r="K65" s="59">
        <f t="shared" si="45"/>
        <v>18</v>
      </c>
      <c r="L65" s="59">
        <f t="shared" si="45"/>
        <v>18</v>
      </c>
      <c r="M65" s="59">
        <f t="shared" si="45"/>
        <v>18</v>
      </c>
      <c r="N65" s="59">
        <f t="shared" si="45"/>
        <v>15</v>
      </c>
      <c r="O65" s="59">
        <f t="shared" si="45"/>
        <v>18</v>
      </c>
      <c r="P65" s="59">
        <f t="shared" si="45"/>
        <v>18</v>
      </c>
      <c r="Q65" s="59">
        <f t="shared" si="45"/>
        <v>18</v>
      </c>
      <c r="R65" s="59">
        <f t="shared" si="45"/>
        <v>18</v>
      </c>
      <c r="S65" s="59">
        <f t="shared" si="45"/>
        <v>18</v>
      </c>
      <c r="T65" s="59">
        <f t="shared" si="45"/>
        <v>12</v>
      </c>
      <c r="U65" s="59">
        <f t="shared" si="45"/>
        <v>18</v>
      </c>
      <c r="V65" s="59">
        <f t="shared" si="45"/>
        <v>17</v>
      </c>
      <c r="W65" s="59">
        <f t="shared" si="45"/>
        <v>18</v>
      </c>
      <c r="X65" s="59">
        <f t="shared" si="45"/>
        <v>18</v>
      </c>
      <c r="Y65" s="59">
        <f t="shared" si="45"/>
        <v>18</v>
      </c>
      <c r="Z65" s="59">
        <f t="shared" si="45"/>
        <v>15</v>
      </c>
      <c r="AA65" s="59">
        <f t="shared" si="45"/>
        <v>18</v>
      </c>
      <c r="AB65" s="59">
        <f t="shared" si="45"/>
        <v>18</v>
      </c>
      <c r="AC65" s="59">
        <f t="shared" si="45"/>
        <v>18</v>
      </c>
      <c r="AD65" s="59">
        <f t="shared" si="45"/>
        <v>18</v>
      </c>
    </row>
    <row r="66" ht="15.75" customHeight="1">
      <c r="C66" s="59" t="s">
        <v>81</v>
      </c>
      <c r="E66" s="55">
        <f>'Ввод данных и анализ'!L15</f>
        <v>0.8</v>
      </c>
      <c r="G66" s="59">
        <f t="shared" ref="G66:AD66" si="46">$E66*G$11</f>
        <v>1.6</v>
      </c>
      <c r="H66" s="59">
        <f t="shared" si="46"/>
        <v>97.6</v>
      </c>
      <c r="I66" s="59">
        <f t="shared" si="46"/>
        <v>72</v>
      </c>
      <c r="J66" s="59">
        <f t="shared" si="46"/>
        <v>68</v>
      </c>
      <c r="K66" s="59">
        <f t="shared" si="46"/>
        <v>72</v>
      </c>
      <c r="L66" s="59">
        <f t="shared" si="46"/>
        <v>72</v>
      </c>
      <c r="M66" s="59">
        <f t="shared" si="46"/>
        <v>72</v>
      </c>
      <c r="N66" s="59">
        <f t="shared" si="46"/>
        <v>60</v>
      </c>
      <c r="O66" s="59">
        <f t="shared" si="46"/>
        <v>72</v>
      </c>
      <c r="P66" s="59">
        <f t="shared" si="46"/>
        <v>72</v>
      </c>
      <c r="Q66" s="59">
        <f t="shared" si="46"/>
        <v>72</v>
      </c>
      <c r="R66" s="59">
        <f t="shared" si="46"/>
        <v>72</v>
      </c>
      <c r="S66" s="59">
        <f t="shared" si="46"/>
        <v>72</v>
      </c>
      <c r="T66" s="59">
        <f t="shared" si="46"/>
        <v>48</v>
      </c>
      <c r="U66" s="59">
        <f t="shared" si="46"/>
        <v>72</v>
      </c>
      <c r="V66" s="59">
        <f t="shared" si="46"/>
        <v>68</v>
      </c>
      <c r="W66" s="59">
        <f t="shared" si="46"/>
        <v>72</v>
      </c>
      <c r="X66" s="59">
        <f t="shared" si="46"/>
        <v>72</v>
      </c>
      <c r="Y66" s="59">
        <f t="shared" si="46"/>
        <v>72</v>
      </c>
      <c r="Z66" s="59">
        <f t="shared" si="46"/>
        <v>60</v>
      </c>
      <c r="AA66" s="59">
        <f t="shared" si="46"/>
        <v>72</v>
      </c>
      <c r="AB66" s="59">
        <f t="shared" si="46"/>
        <v>72</v>
      </c>
      <c r="AC66" s="59">
        <f t="shared" si="46"/>
        <v>72</v>
      </c>
      <c r="AD66" s="59">
        <f t="shared" si="46"/>
        <v>72</v>
      </c>
    </row>
    <row r="67" ht="15.75" customHeight="1">
      <c r="E67" s="55"/>
    </row>
    <row r="68" ht="15.75" customHeight="1">
      <c r="C68" s="56" t="s">
        <v>84</v>
      </c>
      <c r="E68" s="55">
        <f>'Ввод данных и анализ'!L17</f>
        <v>0.2</v>
      </c>
      <c r="G68" s="82">
        <f t="shared" ref="G68:AD68" si="47">G66/$E$68</f>
        <v>8</v>
      </c>
      <c r="H68" s="82">
        <f t="shared" si="47"/>
        <v>488</v>
      </c>
      <c r="I68" s="82">
        <f t="shared" si="47"/>
        <v>360</v>
      </c>
      <c r="J68" s="82">
        <f t="shared" si="47"/>
        <v>340</v>
      </c>
      <c r="K68" s="82">
        <f t="shared" si="47"/>
        <v>360</v>
      </c>
      <c r="L68" s="82">
        <f t="shared" si="47"/>
        <v>360</v>
      </c>
      <c r="M68" s="82">
        <f t="shared" si="47"/>
        <v>360</v>
      </c>
      <c r="N68" s="82">
        <f t="shared" si="47"/>
        <v>300</v>
      </c>
      <c r="O68" s="82">
        <f t="shared" si="47"/>
        <v>360</v>
      </c>
      <c r="P68" s="82">
        <f t="shared" si="47"/>
        <v>360</v>
      </c>
      <c r="Q68" s="82">
        <f t="shared" si="47"/>
        <v>360</v>
      </c>
      <c r="R68" s="82">
        <f t="shared" si="47"/>
        <v>360</v>
      </c>
      <c r="S68" s="82">
        <f t="shared" si="47"/>
        <v>360</v>
      </c>
      <c r="T68" s="82">
        <f t="shared" si="47"/>
        <v>240</v>
      </c>
      <c r="U68" s="82">
        <f t="shared" si="47"/>
        <v>360</v>
      </c>
      <c r="V68" s="82">
        <f t="shared" si="47"/>
        <v>340</v>
      </c>
      <c r="W68" s="82">
        <f t="shared" si="47"/>
        <v>360</v>
      </c>
      <c r="X68" s="82">
        <f t="shared" si="47"/>
        <v>360</v>
      </c>
      <c r="Y68" s="82">
        <f t="shared" si="47"/>
        <v>360</v>
      </c>
      <c r="Z68" s="82">
        <f t="shared" si="47"/>
        <v>300</v>
      </c>
      <c r="AA68" s="82">
        <f t="shared" si="47"/>
        <v>360</v>
      </c>
      <c r="AB68" s="82">
        <f t="shared" si="47"/>
        <v>360</v>
      </c>
      <c r="AC68" s="82">
        <f t="shared" si="47"/>
        <v>360</v>
      </c>
      <c r="AD68" s="82">
        <f t="shared" si="47"/>
        <v>360</v>
      </c>
    </row>
    <row r="69" ht="15.75" customHeight="1">
      <c r="B69" s="56" t="s">
        <v>86</v>
      </c>
      <c r="C69" s="56"/>
    </row>
    <row r="70" ht="15.75" customHeight="1">
      <c r="C70" s="59" t="s">
        <v>88</v>
      </c>
      <c r="E70" s="55">
        <f>'Ввод данных и анализ'!L19</f>
        <v>0</v>
      </c>
      <c r="G70" s="82">
        <f t="shared" ref="G70:AD70" si="48">$E70*G$68</f>
        <v>0</v>
      </c>
      <c r="H70" s="82">
        <f t="shared" si="48"/>
        <v>0</v>
      </c>
      <c r="I70" s="82">
        <f t="shared" si="48"/>
        <v>0</v>
      </c>
      <c r="J70" s="82">
        <f t="shared" si="48"/>
        <v>0</v>
      </c>
      <c r="K70" s="82">
        <f t="shared" si="48"/>
        <v>0</v>
      </c>
      <c r="L70" s="82">
        <f t="shared" si="48"/>
        <v>0</v>
      </c>
      <c r="M70" s="82">
        <f t="shared" si="48"/>
        <v>0</v>
      </c>
      <c r="N70" s="82">
        <f t="shared" si="48"/>
        <v>0</v>
      </c>
      <c r="O70" s="82">
        <f t="shared" si="48"/>
        <v>0</v>
      </c>
      <c r="P70" s="82">
        <f t="shared" si="48"/>
        <v>0</v>
      </c>
      <c r="Q70" s="82">
        <f t="shared" si="48"/>
        <v>0</v>
      </c>
      <c r="R70" s="82">
        <f t="shared" si="48"/>
        <v>0</v>
      </c>
      <c r="S70" s="82">
        <f t="shared" si="48"/>
        <v>0</v>
      </c>
      <c r="T70" s="82">
        <f t="shared" si="48"/>
        <v>0</v>
      </c>
      <c r="U70" s="82">
        <f t="shared" si="48"/>
        <v>0</v>
      </c>
      <c r="V70" s="82">
        <f t="shared" si="48"/>
        <v>0</v>
      </c>
      <c r="W70" s="82">
        <f t="shared" si="48"/>
        <v>0</v>
      </c>
      <c r="X70" s="82">
        <f t="shared" si="48"/>
        <v>0</v>
      </c>
      <c r="Y70" s="82">
        <f t="shared" si="48"/>
        <v>0</v>
      </c>
      <c r="Z70" s="82">
        <f t="shared" si="48"/>
        <v>0</v>
      </c>
      <c r="AA70" s="82">
        <f t="shared" si="48"/>
        <v>0</v>
      </c>
      <c r="AB70" s="82">
        <f t="shared" si="48"/>
        <v>0</v>
      </c>
      <c r="AC70" s="82">
        <f t="shared" si="48"/>
        <v>0</v>
      </c>
      <c r="AD70" s="82">
        <f t="shared" si="48"/>
        <v>0</v>
      </c>
    </row>
    <row r="71" ht="15.75" customHeight="1">
      <c r="C71" s="59" t="s">
        <v>89</v>
      </c>
      <c r="E71" s="55">
        <f>'Ввод данных и анализ'!L20</f>
        <v>1</v>
      </c>
      <c r="G71" s="82">
        <f t="shared" ref="G71:AD71" si="49">$E71*G$68</f>
        <v>8</v>
      </c>
      <c r="H71" s="82">
        <f t="shared" si="49"/>
        <v>488</v>
      </c>
      <c r="I71" s="82">
        <f t="shared" si="49"/>
        <v>360</v>
      </c>
      <c r="J71" s="82">
        <f t="shared" si="49"/>
        <v>340</v>
      </c>
      <c r="K71" s="82">
        <f t="shared" si="49"/>
        <v>360</v>
      </c>
      <c r="L71" s="82">
        <f t="shared" si="49"/>
        <v>360</v>
      </c>
      <c r="M71" s="82">
        <f t="shared" si="49"/>
        <v>360</v>
      </c>
      <c r="N71" s="82">
        <f t="shared" si="49"/>
        <v>300</v>
      </c>
      <c r="O71" s="82">
        <f t="shared" si="49"/>
        <v>360</v>
      </c>
      <c r="P71" s="82">
        <f t="shared" si="49"/>
        <v>360</v>
      </c>
      <c r="Q71" s="82">
        <f t="shared" si="49"/>
        <v>360</v>
      </c>
      <c r="R71" s="82">
        <f t="shared" si="49"/>
        <v>360</v>
      </c>
      <c r="S71" s="82">
        <f t="shared" si="49"/>
        <v>360</v>
      </c>
      <c r="T71" s="82">
        <f t="shared" si="49"/>
        <v>240</v>
      </c>
      <c r="U71" s="82">
        <f t="shared" si="49"/>
        <v>360</v>
      </c>
      <c r="V71" s="82">
        <f t="shared" si="49"/>
        <v>340</v>
      </c>
      <c r="W71" s="82">
        <f t="shared" si="49"/>
        <v>360</v>
      </c>
      <c r="X71" s="82">
        <f t="shared" si="49"/>
        <v>360</v>
      </c>
      <c r="Y71" s="82">
        <f t="shared" si="49"/>
        <v>360</v>
      </c>
      <c r="Z71" s="82">
        <f t="shared" si="49"/>
        <v>300</v>
      </c>
      <c r="AA71" s="82">
        <f t="shared" si="49"/>
        <v>360</v>
      </c>
      <c r="AB71" s="82">
        <f t="shared" si="49"/>
        <v>360</v>
      </c>
      <c r="AC71" s="82">
        <f t="shared" si="49"/>
        <v>360</v>
      </c>
      <c r="AD71" s="82">
        <f t="shared" si="49"/>
        <v>360</v>
      </c>
    </row>
    <row r="72" ht="15.75" customHeight="1"/>
    <row r="73" ht="15.75" customHeight="1">
      <c r="B73" s="56" t="s">
        <v>90</v>
      </c>
      <c r="C73" s="56"/>
    </row>
    <row r="74" ht="15.75" customHeight="1">
      <c r="C74" s="59" t="s">
        <v>136</v>
      </c>
      <c r="E74" s="55">
        <f>'Ввод данных и анализ'!L23</f>
        <v>0.7</v>
      </c>
      <c r="G74" s="82">
        <f t="shared" ref="G74:AD74" si="50">$E74*G$71</f>
        <v>5.6</v>
      </c>
      <c r="H74" s="82">
        <f t="shared" si="50"/>
        <v>341.6</v>
      </c>
      <c r="I74" s="82">
        <f t="shared" si="50"/>
        <v>252</v>
      </c>
      <c r="J74" s="82">
        <f t="shared" si="50"/>
        <v>238</v>
      </c>
      <c r="K74" s="82">
        <f t="shared" si="50"/>
        <v>252</v>
      </c>
      <c r="L74" s="82">
        <f t="shared" si="50"/>
        <v>252</v>
      </c>
      <c r="M74" s="82">
        <f t="shared" si="50"/>
        <v>252</v>
      </c>
      <c r="N74" s="82">
        <f t="shared" si="50"/>
        <v>210</v>
      </c>
      <c r="O74" s="82">
        <f t="shared" si="50"/>
        <v>252</v>
      </c>
      <c r="P74" s="82">
        <f t="shared" si="50"/>
        <v>252</v>
      </c>
      <c r="Q74" s="82">
        <f t="shared" si="50"/>
        <v>252</v>
      </c>
      <c r="R74" s="82">
        <f t="shared" si="50"/>
        <v>252</v>
      </c>
      <c r="S74" s="82">
        <f t="shared" si="50"/>
        <v>252</v>
      </c>
      <c r="T74" s="82">
        <f t="shared" si="50"/>
        <v>168</v>
      </c>
      <c r="U74" s="82">
        <f t="shared" si="50"/>
        <v>252</v>
      </c>
      <c r="V74" s="82">
        <f t="shared" si="50"/>
        <v>238</v>
      </c>
      <c r="W74" s="82">
        <f t="shared" si="50"/>
        <v>252</v>
      </c>
      <c r="X74" s="82">
        <f t="shared" si="50"/>
        <v>252</v>
      </c>
      <c r="Y74" s="82">
        <f t="shared" si="50"/>
        <v>252</v>
      </c>
      <c r="Z74" s="82">
        <f t="shared" si="50"/>
        <v>210</v>
      </c>
      <c r="AA74" s="82">
        <f t="shared" si="50"/>
        <v>252</v>
      </c>
      <c r="AB74" s="82">
        <f t="shared" si="50"/>
        <v>252</v>
      </c>
      <c r="AC74" s="82">
        <f t="shared" si="50"/>
        <v>252</v>
      </c>
      <c r="AD74" s="82">
        <f t="shared" si="50"/>
        <v>252</v>
      </c>
    </row>
    <row r="75" ht="15.75" customHeight="1">
      <c r="C75" s="59" t="s">
        <v>137</v>
      </c>
      <c r="E75" s="55">
        <f>'Ввод данных и анализ'!L24</f>
        <v>0.3</v>
      </c>
      <c r="G75" s="82">
        <f t="shared" ref="G75:AD75" si="51">$E75*G$71</f>
        <v>2.4</v>
      </c>
      <c r="H75" s="82">
        <f t="shared" si="51"/>
        <v>146.4</v>
      </c>
      <c r="I75" s="82">
        <f t="shared" si="51"/>
        <v>108</v>
      </c>
      <c r="J75" s="82">
        <f t="shared" si="51"/>
        <v>102</v>
      </c>
      <c r="K75" s="82">
        <f t="shared" si="51"/>
        <v>108</v>
      </c>
      <c r="L75" s="82">
        <f t="shared" si="51"/>
        <v>108</v>
      </c>
      <c r="M75" s="82">
        <f t="shared" si="51"/>
        <v>108</v>
      </c>
      <c r="N75" s="82">
        <f t="shared" si="51"/>
        <v>90</v>
      </c>
      <c r="O75" s="82">
        <f t="shared" si="51"/>
        <v>108</v>
      </c>
      <c r="P75" s="82">
        <f t="shared" si="51"/>
        <v>108</v>
      </c>
      <c r="Q75" s="82">
        <f t="shared" si="51"/>
        <v>108</v>
      </c>
      <c r="R75" s="82">
        <f t="shared" si="51"/>
        <v>108</v>
      </c>
      <c r="S75" s="82">
        <f t="shared" si="51"/>
        <v>108</v>
      </c>
      <c r="T75" s="82">
        <f t="shared" si="51"/>
        <v>72</v>
      </c>
      <c r="U75" s="82">
        <f t="shared" si="51"/>
        <v>108</v>
      </c>
      <c r="V75" s="82">
        <f t="shared" si="51"/>
        <v>102</v>
      </c>
      <c r="W75" s="82">
        <f t="shared" si="51"/>
        <v>108</v>
      </c>
      <c r="X75" s="82">
        <f t="shared" si="51"/>
        <v>108</v>
      </c>
      <c r="Y75" s="82">
        <f t="shared" si="51"/>
        <v>108</v>
      </c>
      <c r="Z75" s="82">
        <f t="shared" si="51"/>
        <v>90</v>
      </c>
      <c r="AA75" s="82">
        <f t="shared" si="51"/>
        <v>108</v>
      </c>
      <c r="AB75" s="82">
        <f t="shared" si="51"/>
        <v>108</v>
      </c>
      <c r="AC75" s="82">
        <f t="shared" si="51"/>
        <v>108</v>
      </c>
      <c r="AD75" s="82">
        <f t="shared" si="51"/>
        <v>108</v>
      </c>
    </row>
    <row r="76" ht="15.75" customHeight="1">
      <c r="C76" s="59" t="s">
        <v>138</v>
      </c>
      <c r="E76" s="55">
        <f>'Ввод данных и анализ'!L25</f>
        <v>0.1</v>
      </c>
      <c r="G76" s="82">
        <f t="shared" ref="G76:AD76" si="52">$E76*G$71</f>
        <v>0.8</v>
      </c>
      <c r="H76" s="82">
        <f t="shared" si="52"/>
        <v>48.8</v>
      </c>
      <c r="I76" s="82">
        <f t="shared" si="52"/>
        <v>36</v>
      </c>
      <c r="J76" s="82">
        <f t="shared" si="52"/>
        <v>34</v>
      </c>
      <c r="K76" s="82">
        <f t="shared" si="52"/>
        <v>36</v>
      </c>
      <c r="L76" s="82">
        <f t="shared" si="52"/>
        <v>36</v>
      </c>
      <c r="M76" s="82">
        <f t="shared" si="52"/>
        <v>36</v>
      </c>
      <c r="N76" s="82">
        <f t="shared" si="52"/>
        <v>30</v>
      </c>
      <c r="O76" s="82">
        <f t="shared" si="52"/>
        <v>36</v>
      </c>
      <c r="P76" s="82">
        <f t="shared" si="52"/>
        <v>36</v>
      </c>
      <c r="Q76" s="82">
        <f t="shared" si="52"/>
        <v>36</v>
      </c>
      <c r="R76" s="82">
        <f t="shared" si="52"/>
        <v>36</v>
      </c>
      <c r="S76" s="82">
        <f t="shared" si="52"/>
        <v>36</v>
      </c>
      <c r="T76" s="82">
        <f t="shared" si="52"/>
        <v>24</v>
      </c>
      <c r="U76" s="82">
        <f t="shared" si="52"/>
        <v>36</v>
      </c>
      <c r="V76" s="82">
        <f t="shared" si="52"/>
        <v>34</v>
      </c>
      <c r="W76" s="82">
        <f t="shared" si="52"/>
        <v>36</v>
      </c>
      <c r="X76" s="82">
        <f t="shared" si="52"/>
        <v>36</v>
      </c>
      <c r="Y76" s="82">
        <f t="shared" si="52"/>
        <v>36</v>
      </c>
      <c r="Z76" s="82">
        <f t="shared" si="52"/>
        <v>30</v>
      </c>
      <c r="AA76" s="82">
        <f t="shared" si="52"/>
        <v>36</v>
      </c>
      <c r="AB76" s="82">
        <f t="shared" si="52"/>
        <v>36</v>
      </c>
      <c r="AC76" s="82">
        <f t="shared" si="52"/>
        <v>36</v>
      </c>
      <c r="AD76" s="82">
        <f t="shared" si="52"/>
        <v>36</v>
      </c>
    </row>
    <row r="77" ht="15.75" customHeight="1"/>
    <row r="78" ht="15.75" customHeight="1">
      <c r="B78" s="56" t="s">
        <v>98</v>
      </c>
      <c r="C78" s="56"/>
    </row>
    <row r="79" ht="15.75" customHeight="1">
      <c r="C79" s="59" t="s">
        <v>136</v>
      </c>
      <c r="E79" s="57">
        <f>'Ввод данных и анализ'!L28</f>
        <v>0.05</v>
      </c>
      <c r="G79" s="68">
        <f t="shared" ref="G79:AD79" si="53">G74/$E79</f>
        <v>112</v>
      </c>
      <c r="H79" s="68">
        <f t="shared" si="53"/>
        <v>6832</v>
      </c>
      <c r="I79" s="68">
        <f t="shared" si="53"/>
        <v>5040</v>
      </c>
      <c r="J79" s="68">
        <f t="shared" si="53"/>
        <v>4760</v>
      </c>
      <c r="K79" s="68">
        <f t="shared" si="53"/>
        <v>5040</v>
      </c>
      <c r="L79" s="68">
        <f t="shared" si="53"/>
        <v>5040</v>
      </c>
      <c r="M79" s="68">
        <f t="shared" si="53"/>
        <v>5040</v>
      </c>
      <c r="N79" s="68">
        <f t="shared" si="53"/>
        <v>4200</v>
      </c>
      <c r="O79" s="68">
        <f t="shared" si="53"/>
        <v>5040</v>
      </c>
      <c r="P79" s="68">
        <f t="shared" si="53"/>
        <v>5040</v>
      </c>
      <c r="Q79" s="68">
        <f t="shared" si="53"/>
        <v>5040</v>
      </c>
      <c r="R79" s="68">
        <f t="shared" si="53"/>
        <v>5040</v>
      </c>
      <c r="S79" s="68">
        <f t="shared" si="53"/>
        <v>5040</v>
      </c>
      <c r="T79" s="68">
        <f t="shared" si="53"/>
        <v>3360</v>
      </c>
      <c r="U79" s="68">
        <f t="shared" si="53"/>
        <v>5040</v>
      </c>
      <c r="V79" s="68">
        <f t="shared" si="53"/>
        <v>4760</v>
      </c>
      <c r="W79" s="68">
        <f t="shared" si="53"/>
        <v>5040</v>
      </c>
      <c r="X79" s="68">
        <f t="shared" si="53"/>
        <v>5040</v>
      </c>
      <c r="Y79" s="68">
        <f t="shared" si="53"/>
        <v>5040</v>
      </c>
      <c r="Z79" s="68">
        <f t="shared" si="53"/>
        <v>4200</v>
      </c>
      <c r="AA79" s="68">
        <f t="shared" si="53"/>
        <v>5040</v>
      </c>
      <c r="AB79" s="68">
        <f t="shared" si="53"/>
        <v>5040</v>
      </c>
      <c r="AC79" s="68">
        <f t="shared" si="53"/>
        <v>5040</v>
      </c>
      <c r="AD79" s="68">
        <f t="shared" si="53"/>
        <v>5040</v>
      </c>
    </row>
    <row r="80" ht="15.75" customHeight="1">
      <c r="C80" s="59" t="s">
        <v>137</v>
      </c>
      <c r="E80" s="57">
        <f>'Ввод данных и анализ'!L29</f>
        <v>0.04</v>
      </c>
      <c r="G80" s="68">
        <f t="shared" ref="G80:AD80" si="54">G75/$E80</f>
        <v>60</v>
      </c>
      <c r="H80" s="68">
        <f t="shared" si="54"/>
        <v>3660</v>
      </c>
      <c r="I80" s="68">
        <f t="shared" si="54"/>
        <v>2700</v>
      </c>
      <c r="J80" s="68">
        <f t="shared" si="54"/>
        <v>2550</v>
      </c>
      <c r="K80" s="68">
        <f t="shared" si="54"/>
        <v>2700</v>
      </c>
      <c r="L80" s="68">
        <f t="shared" si="54"/>
        <v>2700</v>
      </c>
      <c r="M80" s="68">
        <f t="shared" si="54"/>
        <v>2700</v>
      </c>
      <c r="N80" s="68">
        <f t="shared" si="54"/>
        <v>2250</v>
      </c>
      <c r="O80" s="68">
        <f t="shared" si="54"/>
        <v>2700</v>
      </c>
      <c r="P80" s="68">
        <f t="shared" si="54"/>
        <v>2700</v>
      </c>
      <c r="Q80" s="68">
        <f t="shared" si="54"/>
        <v>2700</v>
      </c>
      <c r="R80" s="68">
        <f t="shared" si="54"/>
        <v>2700</v>
      </c>
      <c r="S80" s="68">
        <f t="shared" si="54"/>
        <v>2700</v>
      </c>
      <c r="T80" s="68">
        <f t="shared" si="54"/>
        <v>1800</v>
      </c>
      <c r="U80" s="68">
        <f t="shared" si="54"/>
        <v>2700</v>
      </c>
      <c r="V80" s="68">
        <f t="shared" si="54"/>
        <v>2550</v>
      </c>
      <c r="W80" s="68">
        <f t="shared" si="54"/>
        <v>2700</v>
      </c>
      <c r="X80" s="68">
        <f t="shared" si="54"/>
        <v>2700</v>
      </c>
      <c r="Y80" s="68">
        <f t="shared" si="54"/>
        <v>2700</v>
      </c>
      <c r="Z80" s="68">
        <f t="shared" si="54"/>
        <v>2250</v>
      </c>
      <c r="AA80" s="68">
        <f t="shared" si="54"/>
        <v>2700</v>
      </c>
      <c r="AB80" s="68">
        <f t="shared" si="54"/>
        <v>2700</v>
      </c>
      <c r="AC80" s="68">
        <f t="shared" si="54"/>
        <v>2700</v>
      </c>
      <c r="AD80" s="68">
        <f t="shared" si="54"/>
        <v>2700</v>
      </c>
    </row>
    <row r="81" ht="15.75" customHeight="1">
      <c r="C81" s="59" t="s">
        <v>138</v>
      </c>
      <c r="E81" s="57">
        <f>'Ввод данных и анализ'!L30</f>
        <v>0.01</v>
      </c>
      <c r="G81" s="68">
        <f t="shared" ref="G81:AD81" si="55">G76/$E81</f>
        <v>80</v>
      </c>
      <c r="H81" s="68">
        <f t="shared" si="55"/>
        <v>4880</v>
      </c>
      <c r="I81" s="68">
        <f t="shared" si="55"/>
        <v>3600</v>
      </c>
      <c r="J81" s="68">
        <f t="shared" si="55"/>
        <v>3400</v>
      </c>
      <c r="K81" s="68">
        <f t="shared" si="55"/>
        <v>3600</v>
      </c>
      <c r="L81" s="68">
        <f t="shared" si="55"/>
        <v>3600</v>
      </c>
      <c r="M81" s="68">
        <f t="shared" si="55"/>
        <v>3600</v>
      </c>
      <c r="N81" s="68">
        <f t="shared" si="55"/>
        <v>3000</v>
      </c>
      <c r="O81" s="68">
        <f t="shared" si="55"/>
        <v>3600</v>
      </c>
      <c r="P81" s="68">
        <f t="shared" si="55"/>
        <v>3600</v>
      </c>
      <c r="Q81" s="68">
        <f t="shared" si="55"/>
        <v>3600</v>
      </c>
      <c r="R81" s="68">
        <f t="shared" si="55"/>
        <v>3600</v>
      </c>
      <c r="S81" s="68">
        <f t="shared" si="55"/>
        <v>3600</v>
      </c>
      <c r="T81" s="68">
        <f t="shared" si="55"/>
        <v>2400</v>
      </c>
      <c r="U81" s="68">
        <f t="shared" si="55"/>
        <v>3600</v>
      </c>
      <c r="V81" s="68">
        <f t="shared" si="55"/>
        <v>3400</v>
      </c>
      <c r="W81" s="68">
        <f t="shared" si="55"/>
        <v>3600</v>
      </c>
      <c r="X81" s="68">
        <f t="shared" si="55"/>
        <v>3600</v>
      </c>
      <c r="Y81" s="68">
        <f t="shared" si="55"/>
        <v>3600</v>
      </c>
      <c r="Z81" s="68">
        <f t="shared" si="55"/>
        <v>3000</v>
      </c>
      <c r="AA81" s="68">
        <f t="shared" si="55"/>
        <v>3600</v>
      </c>
      <c r="AB81" s="68">
        <f t="shared" si="55"/>
        <v>3600</v>
      </c>
      <c r="AC81" s="68">
        <f t="shared" si="55"/>
        <v>3600</v>
      </c>
      <c r="AD81" s="68">
        <f t="shared" si="55"/>
        <v>3600</v>
      </c>
    </row>
    <row r="82" ht="15.75" customHeight="1"/>
    <row r="83" ht="15.75" customHeight="1">
      <c r="B83" s="56" t="s">
        <v>139</v>
      </c>
      <c r="C83" s="56"/>
      <c r="G83" s="68">
        <f t="shared" ref="G83:AD83" si="56">SUM(G79:G82)</f>
        <v>252</v>
      </c>
      <c r="H83" s="68">
        <f t="shared" si="56"/>
        <v>15372</v>
      </c>
      <c r="I83" s="68">
        <f t="shared" si="56"/>
        <v>11340</v>
      </c>
      <c r="J83" s="68">
        <f t="shared" si="56"/>
        <v>10710</v>
      </c>
      <c r="K83" s="68">
        <f t="shared" si="56"/>
        <v>11340</v>
      </c>
      <c r="L83" s="68">
        <f t="shared" si="56"/>
        <v>11340</v>
      </c>
      <c r="M83" s="68">
        <f t="shared" si="56"/>
        <v>11340</v>
      </c>
      <c r="N83" s="68">
        <f t="shared" si="56"/>
        <v>9450</v>
      </c>
      <c r="O83" s="68">
        <f t="shared" si="56"/>
        <v>11340</v>
      </c>
      <c r="P83" s="68">
        <f t="shared" si="56"/>
        <v>11340</v>
      </c>
      <c r="Q83" s="68">
        <f t="shared" si="56"/>
        <v>11340</v>
      </c>
      <c r="R83" s="68">
        <f t="shared" si="56"/>
        <v>11340</v>
      </c>
      <c r="S83" s="68">
        <f t="shared" si="56"/>
        <v>11340</v>
      </c>
      <c r="T83" s="68">
        <f t="shared" si="56"/>
        <v>7560</v>
      </c>
      <c r="U83" s="68">
        <f t="shared" si="56"/>
        <v>11340</v>
      </c>
      <c r="V83" s="68">
        <f t="shared" si="56"/>
        <v>10710</v>
      </c>
      <c r="W83" s="68">
        <f t="shared" si="56"/>
        <v>11340</v>
      </c>
      <c r="X83" s="68">
        <f t="shared" si="56"/>
        <v>11340</v>
      </c>
      <c r="Y83" s="68">
        <f t="shared" si="56"/>
        <v>11340</v>
      </c>
      <c r="Z83" s="68">
        <f t="shared" si="56"/>
        <v>9450</v>
      </c>
      <c r="AA83" s="68">
        <f t="shared" si="56"/>
        <v>11340</v>
      </c>
      <c r="AB83" s="68">
        <f t="shared" si="56"/>
        <v>11340</v>
      </c>
      <c r="AC83" s="68">
        <f t="shared" si="56"/>
        <v>11340</v>
      </c>
      <c r="AD83" s="68">
        <f t="shared" si="56"/>
        <v>11340</v>
      </c>
    </row>
    <row r="84" ht="15.75" customHeight="1"/>
    <row r="85" ht="15.75" customHeight="1">
      <c r="C85" s="71" t="s">
        <v>61</v>
      </c>
      <c r="D85" s="71" t="s">
        <v>62</v>
      </c>
      <c r="E85" s="71"/>
      <c r="F85" s="83">
        <f>AVERAGE(L85:AD85)</f>
        <v>41.26984127</v>
      </c>
      <c r="G85" s="83">
        <f t="shared" ref="G85:AD85" si="57">IF(G83=0," ",G19/G83)</f>
        <v>41.26984127</v>
      </c>
      <c r="H85" s="83">
        <f t="shared" si="57"/>
        <v>41.26984127</v>
      </c>
      <c r="I85" s="83">
        <f t="shared" si="57"/>
        <v>41.26984127</v>
      </c>
      <c r="J85" s="83">
        <f t="shared" si="57"/>
        <v>41.26984127</v>
      </c>
      <c r="K85" s="83">
        <f t="shared" si="57"/>
        <v>41.26984127</v>
      </c>
      <c r="L85" s="83">
        <f t="shared" si="57"/>
        <v>41.26984127</v>
      </c>
      <c r="M85" s="83">
        <f t="shared" si="57"/>
        <v>41.26984127</v>
      </c>
      <c r="N85" s="83">
        <f t="shared" si="57"/>
        <v>41.26984127</v>
      </c>
      <c r="O85" s="83">
        <f t="shared" si="57"/>
        <v>41.26984127</v>
      </c>
      <c r="P85" s="83">
        <f t="shared" si="57"/>
        <v>41.26984127</v>
      </c>
      <c r="Q85" s="83">
        <f t="shared" si="57"/>
        <v>41.26984127</v>
      </c>
      <c r="R85" s="83">
        <f t="shared" si="57"/>
        <v>41.26984127</v>
      </c>
      <c r="S85" s="83">
        <f t="shared" si="57"/>
        <v>41.26984127</v>
      </c>
      <c r="T85" s="83">
        <f t="shared" si="57"/>
        <v>41.26984127</v>
      </c>
      <c r="U85" s="83">
        <f t="shared" si="57"/>
        <v>41.26984127</v>
      </c>
      <c r="V85" s="83">
        <f t="shared" si="57"/>
        <v>41.26984127</v>
      </c>
      <c r="W85" s="83">
        <f t="shared" si="57"/>
        <v>41.26984127</v>
      </c>
      <c r="X85" s="83">
        <f t="shared" si="57"/>
        <v>41.26984127</v>
      </c>
      <c r="Y85" s="83">
        <f t="shared" si="57"/>
        <v>41.26984127</v>
      </c>
      <c r="Z85" s="83">
        <f t="shared" si="57"/>
        <v>41.26984127</v>
      </c>
      <c r="AA85" s="83">
        <f t="shared" si="57"/>
        <v>41.26984127</v>
      </c>
      <c r="AB85" s="83">
        <f t="shared" si="57"/>
        <v>41.26984127</v>
      </c>
      <c r="AC85" s="83">
        <f t="shared" si="57"/>
        <v>41.26984127</v>
      </c>
      <c r="AD85" s="83">
        <f t="shared" si="57"/>
        <v>41.26984127</v>
      </c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1:R1"/>
    <mergeCell ref="S1:X1"/>
  </mergeCells>
  <printOptions/>
  <pageMargins bottom="0.75" footer="0.0" header="0.0" left="0.7" right="0.7" top="0.75"/>
  <pageSetup orientation="landscape"/>
  <drawing r:id="rId1"/>
</worksheet>
</file>