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аграмма2" sheetId="1" r:id="rId4"/>
    <sheet state="visible" name="Диаграмма1" sheetId="2" r:id="rId5"/>
    <sheet state="visible" name="юнит экономика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2">
      <text>
        <t xml:space="preserve">Если число положительное, то Юнит-экономика в канале продаж сходится
</t>
      </text>
    </comment>
  </commentList>
</comments>
</file>

<file path=xl/sharedStrings.xml><?xml version="1.0" encoding="utf-8"?>
<sst xmlns="http://schemas.openxmlformats.org/spreadsheetml/2006/main" count="51" uniqueCount="40">
  <si>
    <t>Расчет юнит-экономики в каналах продаж</t>
  </si>
  <si>
    <t>Каналы продаж:</t>
  </si>
  <si>
    <t>Название канала продаж</t>
  </si>
  <si>
    <t>Телеграмм</t>
  </si>
  <si>
    <t>IG</t>
  </si>
  <si>
    <t>Другие</t>
  </si>
  <si>
    <t>Users or Lead Acquisition</t>
  </si>
  <si>
    <t>Поток пользователей</t>
  </si>
  <si>
    <t>Чел.</t>
  </si>
  <si>
    <t>Buyers</t>
  </si>
  <si>
    <t>Платящие клиенты</t>
  </si>
  <si>
    <t>Conversion</t>
  </si>
  <si>
    <t>Конверсия в [первую] покупку</t>
  </si>
  <si>
    <t>%</t>
  </si>
  <si>
    <t xml:space="preserve">Average Price </t>
  </si>
  <si>
    <t>Средний чек</t>
  </si>
  <si>
    <t>Руб.</t>
  </si>
  <si>
    <t xml:space="preserve">Average Payment Count </t>
  </si>
  <si>
    <t>Среднее количество платежей от одного клиента</t>
  </si>
  <si>
    <t>шт.</t>
  </si>
  <si>
    <t>Average revenue per user (ARPU)</t>
  </si>
  <si>
    <t>Средний доход с привлеченного пользователя</t>
  </si>
  <si>
    <t>Average Revenue Per Paying User  (ARPPU)
/ Lifetime Value (LTV)</t>
  </si>
  <si>
    <t>Средний доход с платящего клиента</t>
  </si>
  <si>
    <t>Revenue</t>
  </si>
  <si>
    <t>Платежи от клиентов</t>
  </si>
  <si>
    <t xml:space="preserve">Acquisition Costs </t>
  </si>
  <si>
    <t>Затраты на рекламу в канале</t>
  </si>
  <si>
    <t>Cost per lead (CPL)</t>
  </si>
  <si>
    <t>Стоимость привлечения одного пользователя</t>
  </si>
  <si>
    <t>Customer Acquisition Cost  (CAC )</t>
  </si>
  <si>
    <t>Cтоимость привлечения одного платящего клиента</t>
  </si>
  <si>
    <t>COGS (first sale)</t>
  </si>
  <si>
    <t>Издержки на первой продаже</t>
  </si>
  <si>
    <t>COGS (each sale)</t>
  </si>
  <si>
    <t>Издержки на каждую продажу</t>
  </si>
  <si>
    <t>Total profit</t>
  </si>
  <si>
    <t>Прибыль с канала продаж</t>
  </si>
  <si>
    <t>Profit per user ( = ARPPU - CAC - COGS)</t>
  </si>
  <si>
    <t>Прибыль с одного клиента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</si>
</sst>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4">
    <font>
      <sz val="11.0"/>
      <color theme="1"/>
      <name val="Calibri"/>
      <scheme val="minor"/>
    </font>
    <font>
      <sz val="10.0"/>
      <color theme="1"/>
      <name val="Times New Roman"/>
    </font>
    <font>
      <b/>
      <sz val="10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BFBFBF"/>
        <bgColor rgb="FFBFBFBF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3" numFmtId="0" xfId="0" applyBorder="1" applyFont="1"/>
    <xf borderId="3" fillId="0" fontId="1" numFmtId="0" xfId="0" applyAlignment="1" applyBorder="1" applyFont="1">
      <alignment shrinkToFit="0" vertical="bottom" wrapText="0"/>
    </xf>
    <xf borderId="4" fillId="2" fontId="1" numFmtId="0" xfId="0" applyAlignment="1" applyBorder="1" applyFill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6" fillId="3" fontId="1" numFmtId="3" xfId="0" applyAlignment="1" applyBorder="1" applyFill="1" applyFont="1" applyNumberFormat="1">
      <alignment readingOrder="0" shrinkToFit="0" vertical="bottom" wrapText="0"/>
    </xf>
    <xf borderId="9" fillId="3" fontId="1" numFmtId="3" xfId="0" applyAlignment="1" applyBorder="1" applyFont="1" applyNumberFormat="1">
      <alignment readingOrder="0" shrinkToFit="0" vertical="bottom" wrapText="0"/>
    </xf>
    <xf borderId="9" fillId="3" fontId="1" numFmtId="3" xfId="0" applyAlignment="1" applyBorder="1" applyFont="1" applyNumberFormat="1">
      <alignment shrinkToFit="0" vertical="bottom" wrapText="0"/>
    </xf>
    <xf borderId="10" fillId="3" fontId="1" numFmtId="3" xfId="0" applyAlignment="1" applyBorder="1" applyFont="1" applyNumberFormat="1">
      <alignment shrinkToFit="0" vertical="bottom" wrapText="0"/>
    </xf>
    <xf borderId="6" fillId="3" fontId="1" numFmtId="0" xfId="0" applyAlignment="1" applyBorder="1" applyFont="1">
      <alignment readingOrder="0" shrinkToFit="0" vertical="bottom" wrapText="0"/>
    </xf>
    <xf borderId="9" fillId="3" fontId="1" numFmtId="0" xfId="0" applyAlignment="1" applyBorder="1" applyFont="1">
      <alignment readingOrder="0" shrinkToFit="0" vertical="bottom" wrapText="0"/>
    </xf>
    <xf borderId="9" fillId="3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6" fillId="0" fontId="1" numFmtId="164" xfId="0" applyAlignment="1" applyBorder="1" applyFont="1" applyNumberFormat="1">
      <alignment shrinkToFit="0" vertical="bottom" wrapText="0"/>
    </xf>
    <xf borderId="11" fillId="0" fontId="1" numFmtId="164" xfId="0" applyAlignment="1" applyBorder="1" applyFont="1" applyNumberFormat="1">
      <alignment shrinkToFit="0" vertical="bottom" wrapText="0"/>
    </xf>
    <xf borderId="12" fillId="0" fontId="1" numFmtId="164" xfId="0" applyAlignment="1" applyBorder="1" applyFont="1" applyNumberFormat="1">
      <alignment shrinkToFit="0" vertical="bottom" wrapText="0"/>
    </xf>
    <xf borderId="6" fillId="3" fontId="1" numFmtId="4" xfId="0" applyAlignment="1" applyBorder="1" applyFont="1" applyNumberFormat="1">
      <alignment readingOrder="0" shrinkToFit="0" vertical="bottom" wrapText="0"/>
    </xf>
    <xf borderId="9" fillId="3" fontId="1" numFmtId="4" xfId="0" applyAlignment="1" applyBorder="1" applyFont="1" applyNumberFormat="1">
      <alignment readingOrder="0" shrinkToFit="0" vertical="bottom" wrapText="0"/>
    </xf>
    <xf borderId="9" fillId="3" fontId="1" numFmtId="4" xfId="0" applyAlignment="1" applyBorder="1" applyFont="1" applyNumberFormat="1">
      <alignment shrinkToFit="0" vertical="bottom" wrapText="0"/>
    </xf>
    <xf borderId="10" fillId="3" fontId="1" numFmtId="4" xfId="0" applyAlignment="1" applyBorder="1" applyFont="1" applyNumberFormat="1">
      <alignment shrinkToFit="0" vertical="bottom" wrapText="0"/>
    </xf>
    <xf borderId="6" fillId="3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shrinkToFit="0" vertical="bottom" wrapText="0"/>
    </xf>
    <xf borderId="6" fillId="0" fontId="2" numFmtId="4" xfId="0" applyAlignment="1" applyBorder="1" applyFont="1" applyNumberFormat="1">
      <alignment shrinkToFit="0" vertical="bottom" wrapText="0"/>
    </xf>
    <xf borderId="11" fillId="0" fontId="2" numFmtId="4" xfId="0" applyAlignment="1" applyBorder="1" applyFont="1" applyNumberFormat="1">
      <alignment shrinkToFit="0" vertical="bottom" wrapText="0"/>
    </xf>
    <xf borderId="12" fillId="0" fontId="2" numFmtId="4" xfId="0" applyAlignment="1" applyBorder="1" applyFont="1" applyNumberFormat="1">
      <alignment shrinkToFit="0" vertical="bottom" wrapText="0"/>
    </xf>
    <xf borderId="6" fillId="0" fontId="1" numFmtId="4" xfId="0" applyAlignment="1" applyBorder="1" applyFont="1" applyNumberFormat="1">
      <alignment shrinkToFit="0" vertical="bottom" wrapText="0"/>
    </xf>
    <xf borderId="11" fillId="0" fontId="1" numFmtId="4" xfId="0" applyAlignment="1" applyBorder="1" applyFont="1" applyNumberFormat="1">
      <alignment shrinkToFit="0" vertical="bottom" wrapText="0"/>
    </xf>
    <xf borderId="12" fillId="0" fontId="1" numFmtId="4" xfId="0" applyAlignment="1" applyBorder="1" applyFont="1" applyNumberFormat="1">
      <alignment shrinkToFit="0" vertical="bottom" wrapText="0"/>
    </xf>
    <xf borderId="6" fillId="4" fontId="1" numFmtId="0" xfId="0" applyAlignment="1" applyBorder="1" applyFill="1" applyFont="1">
      <alignment shrinkToFit="0" vertical="bottom" wrapText="0"/>
    </xf>
    <xf borderId="13" fillId="4" fontId="1" numFmtId="0" xfId="0" applyAlignment="1" applyBorder="1" applyFont="1">
      <alignment shrinkToFit="0" vertical="bottom" wrapText="0"/>
    </xf>
    <xf borderId="8" fillId="4" fontId="1" numFmtId="0" xfId="0" applyAlignment="1" applyBorder="1" applyFont="1">
      <alignment shrinkToFit="0" vertical="bottom" wrapText="0"/>
    </xf>
    <xf borderId="9" fillId="4" fontId="1" numFmtId="0" xfId="0" applyAlignment="1" applyBorder="1" applyFont="1">
      <alignment shrinkToFit="0" vertical="bottom" wrapText="0"/>
    </xf>
    <xf borderId="10" fillId="4" fontId="1" numFmtId="0" xfId="0" applyAlignment="1" applyBorder="1" applyFont="1">
      <alignment shrinkToFit="0" vertical="bottom" wrapText="0"/>
    </xf>
    <xf borderId="6" fillId="3" fontId="1" numFmtId="4" xfId="0" applyAlignment="1" applyBorder="1" applyFont="1" applyNumberFormat="1">
      <alignment shrinkToFit="0" vertical="bottom" wrapText="0"/>
    </xf>
    <xf borderId="6" fillId="4" fontId="1" numFmtId="4" xfId="0" applyAlignment="1" applyBorder="1" applyFont="1" applyNumberFormat="1">
      <alignment shrinkToFit="0" vertical="bottom" wrapText="0"/>
    </xf>
    <xf borderId="9" fillId="4" fontId="1" numFmtId="4" xfId="0" applyAlignment="1" applyBorder="1" applyFont="1" applyNumberFormat="1">
      <alignment shrinkToFit="0" vertical="bottom" wrapText="0"/>
    </xf>
    <xf borderId="10" fillId="4" fontId="1" numFmtId="4" xfId="0" applyAlignment="1" applyBorder="1" applyFont="1" applyNumberForma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14" fillId="0" fontId="2" numFmtId="4" xfId="0" applyAlignment="1" applyBorder="1" applyFont="1" applyNumberFormat="1">
      <alignment shrinkToFit="0" vertical="bottom" wrapText="0"/>
    </xf>
    <xf borderId="17" fillId="0" fontId="2" numFmtId="4" xfId="0" applyAlignment="1" applyBorder="1" applyFont="1" applyNumberFormat="1">
      <alignment shrinkToFit="0" vertical="bottom" wrapText="0"/>
    </xf>
    <xf borderId="18" fillId="0" fontId="2" numFmtId="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D99594"/>
          <bgColor rgb="FFD99594"/>
        </patternFill>
      </fill>
      <border/>
    </dxf>
    <dxf>
      <font/>
      <fill>
        <patternFill patternType="solid">
          <fgColor rgb="FF008000"/>
          <bgColor rgb="FF008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val>
            <c:numRef>
              <c:f>'юнит экономика'!$E$15:$I$15</c:f>
              <c:numCache/>
            </c:numRef>
          </c:val>
        </c:ser>
        <c:ser>
          <c:idx val="1"/>
          <c:order val="1"/>
          <c:spPr>
            <a:solidFill>
              <a:srgbClr val="993366"/>
            </a:solidFill>
            <a:ln cmpd="sng">
              <a:solidFill>
                <a:srgbClr val="000000"/>
              </a:solidFill>
            </a:ln>
          </c:spPr>
          <c:val>
            <c:numRef>
              <c:f>'юнит экономика'!$E$16:$I$16</c:f>
              <c:numCache/>
            </c:numRef>
          </c:val>
        </c:ser>
        <c:ser>
          <c:idx val="2"/>
          <c:order val="2"/>
          <c:spPr>
            <a:solidFill>
              <a:srgbClr val="969696"/>
            </a:solidFill>
            <a:ln cmpd="sng">
              <a:solidFill>
                <a:srgbClr val="000000"/>
              </a:solidFill>
            </a:ln>
          </c:spPr>
          <c:val>
            <c:numRef>
              <c:f>'юнит экономика'!$E$17:$I$17</c:f>
              <c:numCache/>
            </c:numRef>
          </c:val>
        </c:ser>
        <c:ser>
          <c:idx val="3"/>
          <c:order val="3"/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val>
            <c:numRef>
              <c:f>'юнит экономика'!$E$18:$I$18</c:f>
              <c:numCache/>
            </c:numRef>
          </c:val>
        </c:ser>
        <c:ser>
          <c:idx val="4"/>
          <c:order val="4"/>
          <c:spPr>
            <a:solidFill>
              <a:srgbClr val="33CCCC"/>
            </a:solidFill>
            <a:ln cmpd="sng">
              <a:solidFill>
                <a:srgbClr val="000000"/>
              </a:solidFill>
            </a:ln>
          </c:spPr>
          <c:val>
            <c:numRef>
              <c:f>'юнит экономика'!$E$19:$I$19</c:f>
              <c:numCache/>
            </c:numRef>
          </c:val>
        </c:ser>
        <c:axId val="677912183"/>
        <c:axId val="2058784556"/>
      </c:barChart>
      <c:catAx>
        <c:axId val="677912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8784556"/>
      </c:catAx>
      <c:valAx>
        <c:axId val="2058784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791218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val>
            <c:numRef>
              <c:f>'юнит экономика'!$E$15:$I$15</c:f>
              <c:numCache/>
            </c:numRef>
          </c:val>
        </c:ser>
        <c:ser>
          <c:idx val="1"/>
          <c:order val="1"/>
          <c:spPr>
            <a:solidFill>
              <a:srgbClr val="993366"/>
            </a:solidFill>
            <a:ln cmpd="sng">
              <a:solidFill>
                <a:srgbClr val="000000"/>
              </a:solidFill>
            </a:ln>
          </c:spPr>
          <c:val>
            <c:numRef>
              <c:f>'юнит экономика'!$E$16:$I$16</c:f>
              <c:numCache/>
            </c:numRef>
          </c:val>
        </c:ser>
        <c:ser>
          <c:idx val="2"/>
          <c:order val="2"/>
          <c:spPr>
            <a:solidFill>
              <a:srgbClr val="969696"/>
            </a:solidFill>
            <a:ln cmpd="sng">
              <a:solidFill>
                <a:srgbClr val="000000"/>
              </a:solidFill>
            </a:ln>
          </c:spPr>
          <c:val>
            <c:numRef>
              <c:f>'юнит экономика'!$E$17:$I$17</c:f>
              <c:numCache/>
            </c:numRef>
          </c:val>
        </c:ser>
        <c:ser>
          <c:idx val="3"/>
          <c:order val="3"/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val>
            <c:numRef>
              <c:f>'юнит экономика'!$E$18:$I$18</c:f>
              <c:numCache/>
            </c:numRef>
          </c:val>
        </c:ser>
        <c:ser>
          <c:idx val="4"/>
          <c:order val="4"/>
          <c:spPr>
            <a:solidFill>
              <a:srgbClr val="33CCCC"/>
            </a:solidFill>
            <a:ln cmpd="sng">
              <a:solidFill>
                <a:srgbClr val="000000"/>
              </a:solidFill>
            </a:ln>
          </c:spPr>
          <c:val>
            <c:numRef>
              <c:f>'юнит экономика'!$E$19:$I$19</c:f>
              <c:numCache/>
            </c:numRef>
          </c:val>
        </c:ser>
        <c:axId val="1754102240"/>
        <c:axId val="352879475"/>
      </c:barChart>
      <c:catAx>
        <c:axId val="175410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2879475"/>
      </c:catAx>
      <c:valAx>
        <c:axId val="352879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410224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95250</xdr:colOff>
      <xdr:row>2</xdr:row>
      <xdr:rowOff>152400</xdr:rowOff>
    </xdr:from>
    <xdr:ext cx="1704975" cy="1019175"/>
    <xdr:sp>
      <xdr:nvSpPr>
        <xdr:cNvPr id="3" name="Shape 3"/>
        <xdr:cNvSpPr/>
      </xdr:nvSpPr>
      <xdr:spPr>
        <a:xfrm>
          <a:off x="4507800" y="3284700"/>
          <a:ext cx="1676400" cy="990600"/>
        </a:xfrm>
        <a:prstGeom prst="roundRect">
          <a:avLst>
            <a:gd fmla="val 16667" name="adj"/>
          </a:avLst>
        </a:prstGeom>
        <a:solidFill>
          <a:srgbClr val="FFFFFF"/>
        </a:solidFill>
        <a:ln cap="flat" cmpd="sng" w="25400">
          <a:solidFill>
            <a:srgbClr val="9BBB5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Заполнять только ячейки, окрашенные такими цветами. В бесцветных ячеках формулы.</a:t>
          </a:r>
          <a:endParaRPr sz="1400"/>
        </a:p>
      </xdr:txBody>
    </xdr:sp>
    <xdr:clientData fLocksWithSheet="0"/>
  </xdr:oneCellAnchor>
  <xdr:oneCellAnchor>
    <xdr:from>
      <xdr:col>8</xdr:col>
      <xdr:colOff>723900</xdr:colOff>
      <xdr:row>5</xdr:row>
      <xdr:rowOff>85725</xdr:rowOff>
    </xdr:from>
    <xdr:ext cx="657225" cy="76200"/>
    <xdr:grpSp>
      <xdr:nvGrpSpPr>
        <xdr:cNvPr id="2" name="Shape 2"/>
        <xdr:cNvGrpSpPr/>
      </xdr:nvGrpSpPr>
      <xdr:grpSpPr>
        <a:xfrm>
          <a:off x="5022150" y="3746663"/>
          <a:ext cx="647700" cy="66675"/>
          <a:chOff x="5022150" y="3746663"/>
          <a:chExt cx="647700" cy="66675"/>
        </a:xfrm>
      </xdr:grpSpPr>
      <xdr:cxnSp>
        <xdr:nvCxnSpPr>
          <xdr:cNvPr id="4" name="Shape 4"/>
          <xdr:cNvCxnSpPr/>
        </xdr:nvCxnSpPr>
        <xdr:spPr>
          <a:xfrm rot="10800000">
            <a:off x="5022150" y="3746663"/>
            <a:ext cx="647700" cy="66675"/>
          </a:xfrm>
          <a:prstGeom prst="straightConnector1">
            <a:avLst/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med" w="med" type="none"/>
            <a:tailEnd len="med" w="med" type="stealth"/>
          </a:ln>
        </xdr:spPr>
      </xdr:cxnSp>
    </xdr:grpSp>
    <xdr:clientData fLocksWithSheet="0"/>
  </xdr:oneCellAnchor>
  <xdr:oneCellAnchor>
    <xdr:from>
      <xdr:col>9</xdr:col>
      <xdr:colOff>0</xdr:colOff>
      <xdr:row>4</xdr:row>
      <xdr:rowOff>66675</xdr:rowOff>
    </xdr:from>
    <xdr:ext cx="647700" cy="266700"/>
    <xdr:grpSp>
      <xdr:nvGrpSpPr>
        <xdr:cNvPr id="2" name="Shape 2"/>
        <xdr:cNvGrpSpPr/>
      </xdr:nvGrpSpPr>
      <xdr:grpSpPr>
        <a:xfrm>
          <a:off x="5026913" y="3651413"/>
          <a:ext cx="638175" cy="257175"/>
          <a:chOff x="5026913" y="3651413"/>
          <a:chExt cx="638175" cy="257175"/>
        </a:xfrm>
      </xdr:grpSpPr>
      <xdr:cxnSp>
        <xdr:nvCxnSpPr>
          <xdr:cNvPr id="5" name="Shape 5"/>
          <xdr:cNvCxnSpPr/>
        </xdr:nvCxnSpPr>
        <xdr:spPr>
          <a:xfrm rot="10800000">
            <a:off x="5026913" y="3651413"/>
            <a:ext cx="638175" cy="257175"/>
          </a:xfrm>
          <a:prstGeom prst="straightConnector1">
            <a:avLst/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med" w="med" type="none"/>
            <a:tailEnd len="med" w="med" type="stealth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34.29"/>
    <col customWidth="1" min="3" max="3" width="49.43"/>
    <col customWidth="1" min="4" max="4" width="5.57"/>
    <col customWidth="1" min="5" max="5" width="17.71"/>
    <col customWidth="1" min="6" max="6" width="16.29"/>
    <col customWidth="1" min="7" max="7" width="12.29"/>
    <col customWidth="1" min="8" max="8" width="13.29"/>
    <col customWidth="1" min="9" max="9" width="11.0"/>
    <col customWidth="1" min="10" max="26" width="8.0"/>
  </cols>
  <sheetData>
    <row r="1" ht="12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3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4" t="s">
        <v>2</v>
      </c>
      <c r="C5" s="5"/>
      <c r="D5" s="6"/>
      <c r="E5" s="7" t="s">
        <v>3</v>
      </c>
      <c r="F5" s="8" t="s">
        <v>4</v>
      </c>
      <c r="G5" s="7" t="s">
        <v>5</v>
      </c>
      <c r="H5" s="7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0" t="s">
        <v>6</v>
      </c>
      <c r="C6" s="11" t="s">
        <v>7</v>
      </c>
      <c r="D6" s="12" t="s">
        <v>8</v>
      </c>
      <c r="E6" s="13">
        <v>200.0</v>
      </c>
      <c r="F6" s="14">
        <v>200.0</v>
      </c>
      <c r="G6" s="14">
        <v>320.0</v>
      </c>
      <c r="H6" s="15"/>
      <c r="I6" s="1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0" t="s">
        <v>9</v>
      </c>
      <c r="C7" s="11" t="s">
        <v>10</v>
      </c>
      <c r="D7" s="12" t="s">
        <v>8</v>
      </c>
      <c r="E7" s="17">
        <v>10.0</v>
      </c>
      <c r="F7" s="18">
        <v>12.0</v>
      </c>
      <c r="G7" s="18">
        <v>8.0</v>
      </c>
      <c r="H7" s="19"/>
      <c r="I7" s="2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0" t="s">
        <v>11</v>
      </c>
      <c r="C8" s="11" t="s">
        <v>12</v>
      </c>
      <c r="D8" s="12" t="s">
        <v>13</v>
      </c>
      <c r="E8" s="21">
        <f t="shared" ref="E8:I8" si="1">IFERROR(E7/E6,0)</f>
        <v>0.05</v>
      </c>
      <c r="F8" s="22">
        <f t="shared" si="1"/>
        <v>0.06</v>
      </c>
      <c r="G8" s="22">
        <f t="shared" si="1"/>
        <v>0.025</v>
      </c>
      <c r="H8" s="22">
        <f t="shared" si="1"/>
        <v>0</v>
      </c>
      <c r="I8" s="23">
        <f t="shared" si="1"/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0" t="s">
        <v>14</v>
      </c>
      <c r="C9" s="11" t="s">
        <v>15</v>
      </c>
      <c r="D9" s="12" t="s">
        <v>16</v>
      </c>
      <c r="E9" s="24">
        <v>65000.0</v>
      </c>
      <c r="F9" s="25">
        <v>65000.0</v>
      </c>
      <c r="G9" s="25">
        <v>65000.0</v>
      </c>
      <c r="H9" s="26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0" t="s">
        <v>17</v>
      </c>
      <c r="C10" s="11" t="s">
        <v>18</v>
      </c>
      <c r="D10" s="12" t="s">
        <v>19</v>
      </c>
      <c r="E10" s="28">
        <v>1.0</v>
      </c>
      <c r="F10" s="19">
        <v>1.0</v>
      </c>
      <c r="G10" s="19">
        <v>1.0</v>
      </c>
      <c r="H10" s="19"/>
      <c r="I10" s="2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0" t="s">
        <v>20</v>
      </c>
      <c r="C11" s="11" t="s">
        <v>21</v>
      </c>
      <c r="D11" s="12" t="s">
        <v>16</v>
      </c>
      <c r="E11" s="10">
        <f t="shared" ref="E11:I11" si="2">IFERROR(E13/E6,0)</f>
        <v>3250</v>
      </c>
      <c r="F11" s="29">
        <f t="shared" si="2"/>
        <v>3900</v>
      </c>
      <c r="G11" s="29">
        <f t="shared" si="2"/>
        <v>1625</v>
      </c>
      <c r="H11" s="29">
        <f t="shared" si="2"/>
        <v>0</v>
      </c>
      <c r="I11" s="30">
        <f t="shared" si="2"/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0" customHeight="1">
      <c r="A12" s="1"/>
      <c r="B12" s="31" t="s">
        <v>22</v>
      </c>
      <c r="C12" s="32" t="s">
        <v>23</v>
      </c>
      <c r="D12" s="12" t="s">
        <v>16</v>
      </c>
      <c r="E12" s="33">
        <f t="shared" ref="E12:I12" si="3">E9*E10</f>
        <v>65000</v>
      </c>
      <c r="F12" s="34">
        <f t="shared" si="3"/>
        <v>65000</v>
      </c>
      <c r="G12" s="34">
        <f t="shared" si="3"/>
        <v>65000</v>
      </c>
      <c r="H12" s="34">
        <f t="shared" si="3"/>
        <v>0</v>
      </c>
      <c r="I12" s="35">
        <f t="shared" si="3"/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0" t="s">
        <v>24</v>
      </c>
      <c r="C13" s="11" t="s">
        <v>25</v>
      </c>
      <c r="D13" s="12" t="s">
        <v>16</v>
      </c>
      <c r="E13" s="36">
        <f t="shared" ref="E13:I13" si="4">E12*E7</f>
        <v>650000</v>
      </c>
      <c r="F13" s="37">
        <f t="shared" si="4"/>
        <v>780000</v>
      </c>
      <c r="G13" s="37">
        <f t="shared" si="4"/>
        <v>520000</v>
      </c>
      <c r="H13" s="37">
        <f t="shared" si="4"/>
        <v>0</v>
      </c>
      <c r="I13" s="38">
        <f t="shared" si="4"/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.0" customHeight="1">
      <c r="A14" s="1"/>
      <c r="B14" s="39"/>
      <c r="C14" s="40"/>
      <c r="D14" s="41"/>
      <c r="E14" s="39"/>
      <c r="F14" s="42"/>
      <c r="G14" s="42"/>
      <c r="H14" s="42"/>
      <c r="I14" s="4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0" t="s">
        <v>26</v>
      </c>
      <c r="C15" s="11" t="s">
        <v>27</v>
      </c>
      <c r="D15" s="12" t="s">
        <v>16</v>
      </c>
      <c r="E15" s="24">
        <v>25000.0</v>
      </c>
      <c r="F15" s="25">
        <v>20000.0</v>
      </c>
      <c r="G15" s="25">
        <v>17000.0</v>
      </c>
      <c r="H15" s="26"/>
      <c r="I15" s="2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0" t="s">
        <v>28</v>
      </c>
      <c r="C16" s="11" t="s">
        <v>29</v>
      </c>
      <c r="D16" s="12" t="s">
        <v>16</v>
      </c>
      <c r="E16" s="33">
        <f t="shared" ref="E16:I16" si="5">IFERROR(E15/E6,0)</f>
        <v>125</v>
      </c>
      <c r="F16" s="34">
        <f t="shared" si="5"/>
        <v>100</v>
      </c>
      <c r="G16" s="34">
        <f t="shared" si="5"/>
        <v>53.125</v>
      </c>
      <c r="H16" s="34">
        <f t="shared" si="5"/>
        <v>0</v>
      </c>
      <c r="I16" s="35">
        <f t="shared" si="5"/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0" t="s">
        <v>30</v>
      </c>
      <c r="C17" s="32" t="s">
        <v>31</v>
      </c>
      <c r="D17" s="12" t="s">
        <v>16</v>
      </c>
      <c r="E17" s="33">
        <f t="shared" ref="E17:I17" si="6">IFERROR(E15/E7,0)</f>
        <v>2500</v>
      </c>
      <c r="F17" s="34">
        <f t="shared" si="6"/>
        <v>1666.666667</v>
      </c>
      <c r="G17" s="34">
        <f t="shared" si="6"/>
        <v>2125</v>
      </c>
      <c r="H17" s="34">
        <f t="shared" si="6"/>
        <v>0</v>
      </c>
      <c r="I17" s="35">
        <f t="shared" si="6"/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0" t="s">
        <v>32</v>
      </c>
      <c r="C18" s="11" t="s">
        <v>33</v>
      </c>
      <c r="D18" s="12" t="s">
        <v>16</v>
      </c>
      <c r="E18" s="44">
        <f t="shared" ref="E18:G18" si="7">E15+1000</f>
        <v>26000</v>
      </c>
      <c r="F18" s="26">
        <f t="shared" si="7"/>
        <v>21000</v>
      </c>
      <c r="G18" s="26">
        <f t="shared" si="7"/>
        <v>18000</v>
      </c>
      <c r="H18" s="26"/>
      <c r="I18" s="2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0" t="s">
        <v>34</v>
      </c>
      <c r="C19" s="11" t="s">
        <v>35</v>
      </c>
      <c r="D19" s="12" t="s">
        <v>16</v>
      </c>
      <c r="E19" s="44">
        <f t="shared" ref="E19:G19" si="8">5000*2</f>
        <v>10000</v>
      </c>
      <c r="F19" s="26">
        <f t="shared" si="8"/>
        <v>10000</v>
      </c>
      <c r="G19" s="26">
        <f t="shared" si="8"/>
        <v>10000</v>
      </c>
      <c r="H19" s="26"/>
      <c r="I19" s="2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.0" customHeight="1">
      <c r="A20" s="1"/>
      <c r="B20" s="39"/>
      <c r="C20" s="40"/>
      <c r="D20" s="41"/>
      <c r="E20" s="45"/>
      <c r="F20" s="46"/>
      <c r="G20" s="46"/>
      <c r="H20" s="46"/>
      <c r="I20" s="4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0" t="s">
        <v>36</v>
      </c>
      <c r="C21" s="11" t="s">
        <v>37</v>
      </c>
      <c r="D21" s="12" t="s">
        <v>16</v>
      </c>
      <c r="E21" s="36">
        <f t="shared" ref="E21:I21" si="9">E22*E7</f>
        <v>265000</v>
      </c>
      <c r="F21" s="37">
        <f t="shared" si="9"/>
        <v>388000</v>
      </c>
      <c r="G21" s="37">
        <f t="shared" si="9"/>
        <v>279000</v>
      </c>
      <c r="H21" s="37">
        <f t="shared" si="9"/>
        <v>0</v>
      </c>
      <c r="I21" s="38">
        <f t="shared" si="9"/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48" t="s">
        <v>38</v>
      </c>
      <c r="C22" s="49" t="s">
        <v>39</v>
      </c>
      <c r="D22" s="50" t="s">
        <v>16</v>
      </c>
      <c r="E22" s="51">
        <f t="shared" ref="E22:I22" si="10">E12-E17-E18-(E19*E10)</f>
        <v>26500</v>
      </c>
      <c r="F22" s="52">
        <f t="shared" si="10"/>
        <v>32333.33333</v>
      </c>
      <c r="G22" s="52">
        <f t="shared" si="10"/>
        <v>34875</v>
      </c>
      <c r="H22" s="52">
        <f t="shared" si="10"/>
        <v>0</v>
      </c>
      <c r="I22" s="53">
        <f t="shared" si="10"/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E3:I3"/>
    <mergeCell ref="B5:C5"/>
  </mergeCells>
  <conditionalFormatting sqref="E22:I22">
    <cfRule type="cellIs" dxfId="0" priority="1" operator="lessThan">
      <formula>0</formula>
    </cfRule>
  </conditionalFormatting>
  <conditionalFormatting sqref="E22:I22">
    <cfRule type="cellIs" dxfId="1" priority="2" operator="greaterThan">
      <formula>0</formula>
    </cfRule>
  </conditionalFormatting>
  <printOptions/>
  <pageMargins bottom="0.75" footer="0.0" header="0.0" left="0.7" right="0.7" top="0.75"/>
  <pageSetup orientation="landscape"/>
  <drawing r:id="rId2"/>
  <legacyDrawing r:id="rId3"/>
</worksheet>
</file>