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6.xml" ContentType="application/vnd.ms-excel.controlproperties+xml"/>
  <Override PartName="/xl/comments5.xml" ContentType="application/vnd.openxmlformats-officedocument.spreadsheetml.comment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/>
  <mc:AlternateContent xmlns:mc="http://schemas.openxmlformats.org/markup-compatibility/2006">
    <mc:Choice Requires="x15">
      <x15ac:absPath xmlns:x15ac="http://schemas.microsoft.com/office/spreadsheetml/2010/11/ac" url="D:\My Documents\nba\Bill\Prod\"/>
    </mc:Choice>
  </mc:AlternateContent>
  <xr:revisionPtr revIDLastSave="0" documentId="13_ncr:1_{88F48758-5259-494E-BA7C-EF7F1A74CD24}" xr6:coauthVersionLast="38" xr6:coauthVersionMax="38" xr10:uidLastSave="{00000000-0000-0000-0000-000000000000}"/>
  <bookViews>
    <workbookView xWindow="-1485" yWindow="10860" windowWidth="28560" windowHeight="1605" tabRatio="649" activeTab="3" xr2:uid="{00000000-000D-0000-FFFF-FFFF00000000}"/>
  </bookViews>
  <sheets>
    <sheet name="Start" sheetId="2" r:id="rId1"/>
    <sheet name="Move2 Leagues" sheetId="17211" r:id="rId2"/>
    <sheet name="Variables" sheetId="1" r:id="rId3"/>
    <sheet name="LeagueVars" sheetId="17214" r:id="rId4"/>
    <sheet name="DataBases" sheetId="17216" r:id="rId5"/>
    <sheet name="Trans" sheetId="3" r:id="rId6"/>
    <sheet name="Graph" sheetId="1092" r:id="rId7"/>
    <sheet name="Tables" sheetId="17213" r:id="rId8"/>
    <sheet name="BoxScores" sheetId="17208" r:id="rId9"/>
    <sheet name="Volatility" sheetId="17215" r:id="rId10"/>
    <sheet name="StringsWquotes" sheetId="17217" r:id="rId11"/>
    <sheet name="Curves" sheetId="17218" r:id="rId12"/>
  </sheets>
  <functionGroups builtInGroupCount="19"/>
  <externalReferences>
    <externalReference r:id="rId13"/>
  </externalReferences>
  <definedNames>
    <definedName name="_xlnm._FilterDatabase" localSheetId="2" hidden="1">Variables!$A$1:$E$22</definedName>
    <definedName name="All_Games">"GR_Pace"</definedName>
    <definedName name="Away_Team_Rg">#REF!</definedName>
    <definedName name="AwayTeam">#REF!</definedName>
    <definedName name="BoxScore">#REF!</definedName>
    <definedName name="BoxScore_InsRow">#REF!</definedName>
    <definedName name="bsColumns_rg">BoxScores!#REF!</definedName>
    <definedName name="bsDisplay">BoxScores!$A$1</definedName>
    <definedName name="bsDisplayList">Trans!#REF!</definedName>
    <definedName name="ddOuts">Trans!#REF!</definedName>
    <definedName name="ddPlaySelect">[1]Variables!$B$56:$B$58</definedName>
    <definedName name="ddTranType">Trans!#REF!</definedName>
    <definedName name="Doc_DBtables">#REF!</definedName>
    <definedName name="First_matchup">#REF!</definedName>
    <definedName name="FreeThrow_Adj_Pct">#REF!</definedName>
    <definedName name="GR_Data">Graph!$A$5:$B$9</definedName>
    <definedName name="GR_FTA">Graph!$S$3</definedName>
    <definedName name="GR_Games">Graph!$D$13</definedName>
    <definedName name="GR_H_A">Graph!$B$2</definedName>
    <definedName name="GR_OffRB">Graph!$U$3</definedName>
    <definedName name="GR_Ov_L">Graph!$C$16</definedName>
    <definedName name="GR_Ov_W">Graph!$B$16</definedName>
    <definedName name="GR_Overs">Graph!$B$13</definedName>
    <definedName name="GR_Pace">Graph!$Q$3</definedName>
    <definedName name="GR_Team">Graph!$A$2</definedName>
    <definedName name="GR_Tover">Graph!$T$3</definedName>
    <definedName name="GR_Un_L">Graph!$C$17</definedName>
    <definedName name="GR_Un_W">Graph!$B$17</definedName>
    <definedName name="GR_Unders">Graph!$A$13</definedName>
    <definedName name="HiBoxScore">#REF!</definedName>
    <definedName name="Home_Team_Rg">#REF!</definedName>
    <definedName name="HomeTeam">#REF!</definedName>
    <definedName name="L5Home">#REF!</definedName>
    <definedName name="League_Rg">#REF!</definedName>
    <definedName name="Lg_Adjust_Pct">#REF!</definedName>
    <definedName name="Lg_Adjustment_Pct">#REF!</definedName>
    <definedName name="Lg_Avg_Sc">'[1]All Games'!$V$1456</definedName>
    <definedName name="Line">#REF!</definedName>
    <definedName name="LV_League_Variable_Name">LeagueVars!$C$1</definedName>
    <definedName name="LV_Type">LeagueVars!$D$1</definedName>
    <definedName name="M150_TestMode">Variables!$C$21</definedName>
    <definedName name="Over_Diff">#REF!</definedName>
    <definedName name="plOut">[1]Variables!$D$68:$D$73</definedName>
    <definedName name="plPlay">[1]Variables!$C$68:$C$70</definedName>
    <definedName name="plPlay_Type">[1]Variables!$B$68:$B$82</definedName>
    <definedName name="Reg_Sc_L5_Avg">#REF!</definedName>
    <definedName name="Reg_Sc_L5_Med">#REF!</definedName>
    <definedName name="Start_DocName">Start!$E$1</definedName>
    <definedName name="Start_LeagueName">Start!$C$9</definedName>
    <definedName name="Start_MacrosDate">Start!$D$1</definedName>
    <definedName name="Start_Ver">Start!$C$66</definedName>
    <definedName name="Start_Version">Start!$C$1</definedName>
    <definedName name="StartDate">#REF!</definedName>
    <definedName name="Stats_Lit_1">#REF!</definedName>
    <definedName name="Stats_Rg_1">#REF!</definedName>
    <definedName name="Stats_Tm_Nm_1">#REF!</definedName>
    <definedName name="Status">#REF!</definedName>
    <definedName name="Team_Names_Scores">#REF!</definedName>
    <definedName name="Team_Strength_Adjustment">#REF!</definedName>
    <definedName name="Teams">#REF!</definedName>
    <definedName name="TmAbrev">Variables!$D$2:$D$31</definedName>
    <definedName name="Todays_Matchup_rg">#REF!</definedName>
    <definedName name="Totals_Rg">#REF!</definedName>
    <definedName name="tr2_Pt_Away">Trans!$M$4</definedName>
    <definedName name="tr2_Pt_Home">Trans!$N$4</definedName>
    <definedName name="tr2PT">Trans!$V$4</definedName>
    <definedName name="tr2PTA">Trans!$W$4</definedName>
    <definedName name="tr2PTpct">Trans!$X$4</definedName>
    <definedName name="tr3_Pt_Away">Trans!$O$4</definedName>
    <definedName name="tr3_Pt_Home">Trans!$P$4</definedName>
    <definedName name="tr3PT">Trans!$Y$4</definedName>
    <definedName name="tr3PTA">Trans!$Z$4</definedName>
    <definedName name="tr3PTpct">Trans!$AA$4</definedName>
    <definedName name="trAv_Sc_Away">Trans!$E$4</definedName>
    <definedName name="trAv_Sc_Home">Trans!$F$4</definedName>
    <definedName name="trAvgFinal">Trans!$C$4</definedName>
    <definedName name="trFT">Trans!$S$4</definedName>
    <definedName name="trFT_Away">Trans!$Q$4</definedName>
    <definedName name="trFT_Home">Trans!$R$4</definedName>
    <definedName name="trFTA">Trans!$T$4</definedName>
    <definedName name="trFTpct">Trans!$U$4</definedName>
    <definedName name="trGamePace">Trans!$AC$4</definedName>
    <definedName name="trLA_Avg">Trans!$D$4</definedName>
    <definedName name="trLA_End_Date">Trans!$B$4</definedName>
    <definedName name="trLA_Games">Trans!$J$4</definedName>
    <definedName name="trLA_Start_Date">Trans!$A$4</definedName>
    <definedName name="trLgFgPct">Trans!$AB$4</definedName>
    <definedName name="trLineDiffClose">Trans!$I$4</definedName>
    <definedName name="trLineDiffOpen">Trans!$H$4</definedName>
    <definedName name="trOvers">Trans!$L$4</definedName>
    <definedName name="trTLclose">Trans!$G$4</definedName>
    <definedName name="trUnders">Trans!$K$4</definedName>
    <definedName name="Under_Diff">#REF!</definedName>
    <definedName name="Var">#REF!</definedName>
    <definedName name="Var_Value">Variables!$B$1</definedName>
    <definedName name="Var_Var_Name">Variables!$A$1</definedName>
    <definedName name="varTotBubbleGames">Variables!$B$2</definedName>
    <definedName name="Weight_Avg_Line">'[1]Todays Matchup'!$N$6</definedName>
    <definedName name="Weight_L10">#REF!</definedName>
    <definedName name="Weight_L20">#REF!</definedName>
    <definedName name="Weight_L5">#REF!</definedName>
    <definedName name="Weight_Med_Line">'[1]Todays Matchup'!$O$6</definedName>
  </definedNames>
  <calcPr calcId="162913"/>
</workbook>
</file>

<file path=xl/calcChain.xml><?xml version="1.0" encoding="utf-8"?>
<calcChain xmlns="http://schemas.openxmlformats.org/spreadsheetml/2006/main">
  <c r="U5" i="1092" l="1"/>
  <c r="T5" i="1092"/>
  <c r="S5" i="1092"/>
  <c r="R5" i="1092"/>
  <c r="Q5" i="1092"/>
  <c r="Q6" i="1092"/>
  <c r="R6" i="1092"/>
  <c r="S6" i="1092"/>
  <c r="T6" i="1092"/>
  <c r="U6" i="1092"/>
  <c r="I5" i="17218"/>
  <c r="G5" i="17218"/>
  <c r="D5" i="17218"/>
  <c r="G4" i="17218"/>
  <c r="D4" i="17218"/>
  <c r="H4" i="17218" s="1"/>
  <c r="B4" i="17218"/>
  <c r="B5" i="17218" s="1"/>
  <c r="A5" i="17218" s="1"/>
  <c r="G3" i="17218"/>
  <c r="D3" i="17218"/>
  <c r="H3" i="17218" s="1"/>
  <c r="B3" i="17218"/>
  <c r="G2" i="17218"/>
  <c r="D2" i="17218"/>
  <c r="A2" i="17218" s="1"/>
  <c r="A30" i="17217"/>
  <c r="A29" i="17217"/>
  <c r="A28" i="17217"/>
  <c r="A27" i="17217"/>
  <c r="A26" i="17217"/>
  <c r="A25" i="17217"/>
  <c r="A24" i="17217"/>
  <c r="A23" i="17217"/>
  <c r="A22" i="17217"/>
  <c r="A21" i="17217"/>
  <c r="A20" i="17217"/>
  <c r="A19" i="17217"/>
  <c r="A18" i="17217"/>
  <c r="A17" i="17217"/>
  <c r="A16" i="17217"/>
  <c r="A15" i="17217"/>
  <c r="A14" i="17217"/>
  <c r="A13" i="17217"/>
  <c r="A12" i="17217"/>
  <c r="A11" i="17217"/>
  <c r="A10" i="17217"/>
  <c r="A9" i="17217"/>
  <c r="A8" i="17217"/>
  <c r="A7" i="17217"/>
  <c r="A6" i="17217"/>
  <c r="A5" i="17217"/>
  <c r="A4" i="17217"/>
  <c r="A3" i="17217"/>
  <c r="A2" i="17217"/>
  <c r="D1" i="2"/>
  <c r="C1" i="2"/>
  <c r="K5" i="3"/>
  <c r="E1" i="17215"/>
  <c r="C18" i="1092"/>
  <c r="B18" i="1092"/>
  <c r="D17" i="1092"/>
  <c r="D16" i="1092"/>
  <c r="O10" i="1092"/>
  <c r="N10" i="1092"/>
  <c r="M10" i="1092"/>
  <c r="L10" i="1092"/>
  <c r="K10" i="1092"/>
  <c r="J10" i="1092"/>
  <c r="I10" i="1092"/>
  <c r="H10" i="1092"/>
  <c r="G10" i="1092"/>
  <c r="F10" i="1092"/>
  <c r="E10" i="1092"/>
  <c r="D10" i="1092"/>
  <c r="B10" i="1092"/>
  <c r="U9" i="1092"/>
  <c r="T9" i="1092"/>
  <c r="S9" i="1092"/>
  <c r="R9" i="1092"/>
  <c r="Q9" i="1092"/>
  <c r="U8" i="1092"/>
  <c r="T8" i="1092"/>
  <c r="S8" i="1092"/>
  <c r="R8" i="1092"/>
  <c r="Q8" i="1092"/>
  <c r="U7" i="1092"/>
  <c r="T7" i="1092"/>
  <c r="S7" i="1092"/>
  <c r="R7" i="1092"/>
  <c r="Q7" i="1092"/>
  <c r="I3" i="1092"/>
  <c r="H3" i="1092"/>
  <c r="G3" i="1092"/>
  <c r="F3" i="1092"/>
  <c r="E3" i="1092"/>
  <c r="Q5" i="3"/>
  <c r="Q6" i="3" s="1"/>
  <c r="O5" i="3"/>
  <c r="M5" i="3"/>
  <c r="H5" i="17218" l="1"/>
  <c r="X8" i="1092"/>
  <c r="X7" i="1092"/>
  <c r="X6" i="1092"/>
  <c r="X9" i="1092"/>
  <c r="X5" i="1092"/>
  <c r="P5" i="1092"/>
  <c r="W5" i="1092" s="1"/>
  <c r="P6" i="1092"/>
  <c r="W6" i="1092" s="1"/>
  <c r="H2" i="17218"/>
  <c r="A4" i="17218"/>
  <c r="A3" i="17218"/>
  <c r="P9" i="1092"/>
  <c r="W9" i="1092" s="1"/>
  <c r="P7" i="1092"/>
  <c r="W7" i="1092" s="1"/>
  <c r="P8" i="1092"/>
  <c r="W8" i="1092" s="1"/>
  <c r="D18" i="1092"/>
  <c r="O6" i="3"/>
  <c r="M6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E2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Press Ctrl-Sh-B to Bypass BxSc Load once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A1" authorId="0" shapeId="0" xr:uid="{00000000-0006-0000-0200-000001000000}">
      <text>
        <r>
          <rPr>
            <b/>
            <sz val="8"/>
            <color indexed="81"/>
            <rFont val="Tahoma"/>
            <family val="2"/>
          </rPr>
          <t>Add:
Define M00_Constants
M150_LoadVariables code</t>
        </r>
      </text>
    </comment>
    <comment ref="A4" authorId="0" shapeId="0" xr:uid="{00000000-0006-0000-0200-000002000000}">
      <text>
        <r>
          <rPr>
            <b/>
            <sz val="8"/>
            <color indexed="81"/>
            <rFont val="Tahoma"/>
            <family val="2"/>
          </rPr>
          <t>Keith:</t>
        </r>
        <r>
          <rPr>
            <sz val="8"/>
            <color indexed="81"/>
            <rFont val="Tahoma"/>
            <family val="2"/>
          </rPr>
          <t xml:space="preserve">
11/28/2011 Not referenced</t>
        </r>
      </text>
    </comment>
    <comment ref="A9" authorId="0" shapeId="0" xr:uid="{00000000-0006-0000-0200-000003000000}">
      <text>
        <r>
          <rPr>
            <b/>
            <sz val="8"/>
            <color indexed="81"/>
            <rFont val="Tahoma"/>
            <family val="2"/>
          </rPr>
          <t>The Higher the # the less the Opposition Points adjustment will be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E1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1) Define LG var name in M00 at top
2) Code case in M110_Load_Global_Vars
3) Entries in Macros LeageVars sheet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F1" authorId="0" shapeId="0" xr:uid="{00000000-0006-0000-0500-000001000000}">
      <text>
        <r>
          <rPr>
            <b/>
            <sz val="8"/>
            <color indexed="81"/>
            <rFont val="Tahoma"/>
            <family val="2"/>
          </rPr>
          <t>M8510_Calc_League_Avg_For_DateRange</t>
        </r>
      </text>
    </comment>
    <comment ref="H2" authorId="0" shapeId="0" xr:uid="{00000000-0006-0000-0500-000002000000}">
      <text>
        <r>
          <rPr>
            <b/>
            <sz val="8"/>
            <color indexed="81"/>
            <rFont val="Tahoma"/>
            <family val="2"/>
          </rPr>
          <t>Line Differentials
The Diff between OUR Calced Line and the Betting Line</t>
        </r>
        <r>
          <rPr>
            <sz val="8"/>
            <color indexed="81"/>
            <rFont val="Tahoma"/>
            <family val="2"/>
          </rPr>
          <t xml:space="preserve">
A Positive number means OUR Line is more accurate</t>
        </r>
      </text>
    </comment>
    <comment ref="G3" authorId="0" shapeId="0" xr:uid="{00000000-0006-0000-0500-000003000000}">
      <text>
        <r>
          <rPr>
            <b/>
            <sz val="8"/>
            <color indexed="81"/>
            <rFont val="Tahoma"/>
            <family val="2"/>
          </rPr>
          <t>Closing Total Line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Keith</author>
  </authors>
  <commentList>
    <comment ref="R4" authorId="0" shapeId="0" xr:uid="{00000000-0006-0000-0600-000001000000}">
      <text>
        <r>
          <rPr>
            <b/>
            <sz val="8"/>
            <color indexed="81"/>
            <rFont val="Tahoma"/>
            <family val="2"/>
          </rPr>
          <t xml:space="preserve">Both Teams FieldGoals
</t>
        </r>
      </text>
    </comment>
    <comment ref="D12" authorId="0" shapeId="0" xr:uid="{00000000-0006-0000-0600-000002000000}">
      <text>
        <r>
          <rPr>
            <b/>
            <sz val="8"/>
            <color indexed="81"/>
            <rFont val="Tahoma"/>
            <family val="2"/>
          </rPr>
          <t>Games Played in Regular Season for this Venue (Hm / Aw)</t>
        </r>
      </text>
    </comment>
  </commentList>
</comments>
</file>

<file path=xl/sharedStrings.xml><?xml version="1.0" encoding="utf-8"?>
<sst xmlns="http://schemas.openxmlformats.org/spreadsheetml/2006/main" count="669" uniqueCount="477">
  <si>
    <t>Team</t>
  </si>
  <si>
    <t>Date</t>
  </si>
  <si>
    <t>Game Pace</t>
  </si>
  <si>
    <t>Team Pace</t>
  </si>
  <si>
    <t>2 PtA</t>
  </si>
  <si>
    <t>3 PtA</t>
  </si>
  <si>
    <t>FTA</t>
  </si>
  <si>
    <t>T / O</t>
  </si>
  <si>
    <t>Off RB</t>
  </si>
  <si>
    <t>Opposition</t>
  </si>
  <si>
    <t>Unders</t>
  </si>
  <si>
    <t>Overs</t>
  </si>
  <si>
    <t>Plays</t>
  </si>
  <si>
    <t>Wins</t>
  </si>
  <si>
    <t>Losses</t>
  </si>
  <si>
    <t>Net</t>
  </si>
  <si>
    <t>Away</t>
  </si>
  <si>
    <t>Schedule</t>
  </si>
  <si>
    <t>League Average</t>
  </si>
  <si>
    <t>End Date</t>
  </si>
  <si>
    <t>Start Date</t>
  </si>
  <si>
    <t>Games</t>
  </si>
  <si>
    <t>BoxScoreNum</t>
  </si>
  <si>
    <t>BoxScore</t>
  </si>
  <si>
    <t>Season</t>
  </si>
  <si>
    <t>GameType</t>
  </si>
  <si>
    <t>Order</t>
  </si>
  <si>
    <t>TeamStrength</t>
  </si>
  <si>
    <t>TmStrPtsScored</t>
  </si>
  <si>
    <t>TmStrPtsAllowed</t>
  </si>
  <si>
    <t>Volatility</t>
  </si>
  <si>
    <t>GameNbr</t>
  </si>
  <si>
    <t>GameNbrHome</t>
  </si>
  <si>
    <t>GameNbrAway</t>
  </si>
  <si>
    <t>Time</t>
  </si>
  <si>
    <t>TV</t>
  </si>
  <si>
    <t>H_A</t>
  </si>
  <si>
    <t>Opp</t>
  </si>
  <si>
    <t>TeamStrengthOpp</t>
  </si>
  <si>
    <t>SideLine</t>
  </si>
  <si>
    <t>TotalLine</t>
  </si>
  <si>
    <t>TotalLineOpen</t>
  </si>
  <si>
    <t>LineDiff</t>
  </si>
  <si>
    <t>LineDiffOpen</t>
  </si>
  <si>
    <t>ScReg</t>
  </si>
  <si>
    <t>ScRegOpp</t>
  </si>
  <si>
    <t>ScOT</t>
  </si>
  <si>
    <t>ScOTOpp</t>
  </si>
  <si>
    <t>FGM2Pt</t>
  </si>
  <si>
    <t>FGA2Pt</t>
  </si>
  <si>
    <t>FGPct2Pt</t>
  </si>
  <si>
    <t>FGM3Pt</t>
  </si>
  <si>
    <t>FGA3Pt</t>
  </si>
  <si>
    <t>FGPct3Pt</t>
  </si>
  <si>
    <t>FTM</t>
  </si>
  <si>
    <t>OffRB</t>
  </si>
  <si>
    <t>Assists</t>
  </si>
  <si>
    <t>Tover</t>
  </si>
  <si>
    <t>FGM2PtOpp</t>
  </si>
  <si>
    <t>FGA2PtOpp</t>
  </si>
  <si>
    <t>FGPct2PtOpp</t>
  </si>
  <si>
    <t>FGM3PtOpp</t>
  </si>
  <si>
    <t>FGA3PtOpp</t>
  </si>
  <si>
    <t>FGPct3PtOpp</t>
  </si>
  <si>
    <t>FTMOpp</t>
  </si>
  <si>
    <t>FTAOpp</t>
  </si>
  <si>
    <t>OffRBOpp</t>
  </si>
  <si>
    <t>AssistsOpp</t>
  </si>
  <si>
    <t>ToverOpp</t>
  </si>
  <si>
    <t>SideBubble</t>
  </si>
  <si>
    <t>TotalBubble</t>
  </si>
  <si>
    <t>GamePace</t>
  </si>
  <si>
    <t>PaceTeam</t>
  </si>
  <si>
    <t>PaceOpp</t>
  </si>
  <si>
    <t>Win</t>
  </si>
  <si>
    <t>Lose</t>
  </si>
  <si>
    <t>WinATS</t>
  </si>
  <si>
    <t>LoseATS</t>
  </si>
  <si>
    <t>Qtr1</t>
  </si>
  <si>
    <t>Qtr2</t>
  </si>
  <si>
    <t>Qtr3</t>
  </si>
  <si>
    <t>Qtr4</t>
  </si>
  <si>
    <t>Qtr1Opp</t>
  </si>
  <si>
    <t>Qtr2Opp</t>
  </si>
  <si>
    <t>Qtr3Opp</t>
  </si>
  <si>
    <t>Qtr4Opp</t>
  </si>
  <si>
    <t>Q4Last5MinScore</t>
  </si>
  <si>
    <t>Q4Last1MinScore</t>
  </si>
  <si>
    <t>uo_Game</t>
  </si>
  <si>
    <t>uo_1H</t>
  </si>
  <si>
    <t>uo_2H</t>
  </si>
  <si>
    <t>uo_1Q</t>
  </si>
  <si>
    <t>uo_2Q</t>
  </si>
  <si>
    <t>uo_3Q</t>
  </si>
  <si>
    <t>uo_4Q</t>
  </si>
  <si>
    <t>uo_After_3Q</t>
  </si>
  <si>
    <t>uo_After_4Q</t>
  </si>
  <si>
    <t>uo_5Min_Left</t>
  </si>
  <si>
    <t>uo_1Min_Left</t>
  </si>
  <si>
    <t>RefNum1</t>
  </si>
  <si>
    <t>Ref1</t>
  </si>
  <si>
    <t>RefNum2</t>
  </si>
  <si>
    <t>Ref2</t>
  </si>
  <si>
    <t>RefNum3</t>
  </si>
  <si>
    <t>Ref3</t>
  </si>
  <si>
    <t>POR</t>
  </si>
  <si>
    <t>0910</t>
  </si>
  <si>
    <t>0-Pre</t>
  </si>
  <si>
    <t/>
  </si>
  <si>
    <t>UTA</t>
  </si>
  <si>
    <t>O</t>
  </si>
  <si>
    <t>Ben Taylor</t>
  </si>
  <si>
    <t>James Buntin</t>
  </si>
  <si>
    <t>Glen Mayberry</t>
  </si>
  <si>
    <t>LAL</t>
  </si>
  <si>
    <t>Home</t>
  </si>
  <si>
    <t>SAC</t>
  </si>
  <si>
    <t>Scott Twardoski</t>
  </si>
  <si>
    <t>George McDaniels</t>
  </si>
  <si>
    <t>Wilson Holland</t>
  </si>
  <si>
    <t>y</t>
  </si>
  <si>
    <t>Var Name</t>
  </si>
  <si>
    <t>varTotBubbleGames</t>
  </si>
  <si>
    <t>Keith</t>
  </si>
  <si>
    <t>Bill</t>
  </si>
  <si>
    <t>L51020</t>
  </si>
  <si>
    <t>xmlSendAdj</t>
  </si>
  <si>
    <t>xmlReceiveAdj</t>
  </si>
  <si>
    <t>varTeamPaceGames</t>
  </si>
  <si>
    <t>Tm Adj</t>
  </si>
  <si>
    <t>Last1</t>
  </si>
  <si>
    <t>Last2</t>
  </si>
  <si>
    <t>Last3</t>
  </si>
  <si>
    <t>Minutes</t>
  </si>
  <si>
    <t>Version:</t>
  </si>
  <si>
    <t>Difference</t>
  </si>
  <si>
    <t>League</t>
  </si>
  <si>
    <t>NBA</t>
  </si>
  <si>
    <t>WNBA</t>
  </si>
  <si>
    <t>Lg FG%</t>
  </si>
  <si>
    <t>Lg Avg Pace</t>
  </si>
  <si>
    <t>Table</t>
  </si>
  <si>
    <t>Field</t>
  </si>
  <si>
    <t>Type</t>
  </si>
  <si>
    <t>Size</t>
  </si>
  <si>
    <t>Away_Team</t>
  </si>
  <si>
    <t>Home_Team</t>
  </si>
  <si>
    <t>OpenTotalLine</t>
  </si>
  <si>
    <t>AwayTmStr</t>
  </si>
  <si>
    <t>HomeTmStr</t>
  </si>
  <si>
    <t>AL5A</t>
  </si>
  <si>
    <t>AL10A</t>
  </si>
  <si>
    <t>AL20A</t>
  </si>
  <si>
    <t>HL5A</t>
  </si>
  <si>
    <t>HL10A</t>
  </si>
  <si>
    <t>HL20A</t>
  </si>
  <si>
    <t>L51020_Comments</t>
  </si>
  <si>
    <t>AwayUnAdjTotal</t>
  </si>
  <si>
    <t>HomeUnAdjTotal</t>
  </si>
  <si>
    <t>AwayTotalBubble</t>
  </si>
  <si>
    <t>HomeTotalBubble</t>
  </si>
  <si>
    <t>AwayAdj</t>
  </si>
  <si>
    <t>HomeAdj</t>
  </si>
  <si>
    <t>TotalAdj</t>
  </si>
  <si>
    <t>AwayCalcedLine</t>
  </si>
  <si>
    <t>HomeCalcedLine</t>
  </si>
  <si>
    <t>CalcedTotalLine</t>
  </si>
  <si>
    <t>Diff</t>
  </si>
  <si>
    <t>AwayConfidencePct</t>
  </si>
  <si>
    <t>HomeConfidencePct</t>
  </si>
  <si>
    <t>AdjustedDiff</t>
  </si>
  <si>
    <t>sL5Weight</t>
  </si>
  <si>
    <t>sL10Weight</t>
  </si>
  <si>
    <t>sL20Weight</t>
  </si>
  <si>
    <t>sAvgWeight</t>
  </si>
  <si>
    <t>sTmStrPct</t>
  </si>
  <si>
    <t>sUnderDiff</t>
  </si>
  <si>
    <t>sOverDiff</t>
  </si>
  <si>
    <t>CalcedPlay</t>
  </si>
  <si>
    <t>Play</t>
  </si>
  <si>
    <t>Default Value</t>
  </si>
  <si>
    <t>League Variable Name</t>
  </si>
  <si>
    <t>Description</t>
  </si>
  <si>
    <t>LG_Index</t>
  </si>
  <si>
    <t>LG_Reg_Minutes_Played</t>
  </si>
  <si>
    <t>Minutes Played in Regulation for league</t>
  </si>
  <si>
    <t>LG_Num_Of_Teams</t>
  </si>
  <si>
    <t>Teams in League</t>
  </si>
  <si>
    <t>Pace_vars</t>
  </si>
  <si>
    <t>*</t>
  </si>
  <si>
    <t>LG_Pace</t>
  </si>
  <si>
    <t>LG_FTA</t>
  </si>
  <si>
    <t>LG_OffRB</t>
  </si>
  <si>
    <t>LG_Tover</t>
  </si>
  <si>
    <t>Turn Overs</t>
  </si>
  <si>
    <t>LG_Graph_Max</t>
  </si>
  <si>
    <t>LG_Graph_Min</t>
  </si>
  <si>
    <t>LG_Color</t>
  </si>
  <si>
    <t>League Name Banner Color</t>
  </si>
  <si>
    <t>LG_Verify_Scores</t>
  </si>
  <si>
    <t>Verifiy score thru Yahoo</t>
  </si>
  <si>
    <t>new</t>
  </si>
  <si>
    <t>LG_Format</t>
  </si>
  <si>
    <t>Yahoo</t>
  </si>
  <si>
    <t>Wnba</t>
  </si>
  <si>
    <t>LG_GetScoresWebsite</t>
  </si>
  <si>
    <t>Where to get Game Scores from</t>
  </si>
  <si>
    <t>LG_GetScoresWebsiteBackup</t>
  </si>
  <si>
    <t>Where to get Game Scores from if 1st one fails</t>
  </si>
  <si>
    <t>Weight_L5</t>
  </si>
  <si>
    <t>rg</t>
  </si>
  <si>
    <t>Weight_L10</t>
  </si>
  <si>
    <t>Weight_L20</t>
  </si>
  <si>
    <t>Adj_Pct_TmStr</t>
  </si>
  <si>
    <t>Under_Diff</t>
  </si>
  <si>
    <t>Over_Diff</t>
  </si>
  <si>
    <t>Half_Diff</t>
  </si>
  <si>
    <t>=Variables!R2C4:R31C4</t>
  </si>
  <si>
    <t>=Variables!R32C4:R45C4</t>
  </si>
  <si>
    <t>TmAbrev</t>
  </si>
  <si>
    <t>rgRectangle</t>
  </si>
  <si>
    <t>Team Drop Down List</t>
  </si>
  <si>
    <t>varUpdateBxScToWeb</t>
  </si>
  <si>
    <t>Avg Score</t>
  </si>
  <si>
    <t>Total Line</t>
  </si>
  <si>
    <t>LG_Periods</t>
  </si>
  <si>
    <t>Number of Qtrs / Halfs</t>
  </si>
  <si>
    <t>Minutes in Overtime</t>
  </si>
  <si>
    <t>LG_OTmins</t>
  </si>
  <si>
    <t>Line Differentials</t>
  </si>
  <si>
    <t>Open</t>
  </si>
  <si>
    <t>Close</t>
  </si>
  <si>
    <t>varUseNewFormula</t>
  </si>
  <si>
    <t>varFormulaAdjFactor</t>
  </si>
  <si>
    <t>2 Pt Away</t>
  </si>
  <si>
    <t>2 Pt Home</t>
  </si>
  <si>
    <t>3 Pt Home</t>
  </si>
  <si>
    <t>FT Away</t>
  </si>
  <si>
    <t>FT Home</t>
  </si>
  <si>
    <t>3 Pt Away</t>
  </si>
  <si>
    <t>Av Sc Away</t>
  </si>
  <si>
    <t>Av Sc Home</t>
  </si>
  <si>
    <t>UrlLocal</t>
  </si>
  <si>
    <t>Old - Not used any more</t>
  </si>
  <si>
    <t>Team Strength Pct</t>
  </si>
  <si>
    <t>LocalHostUrl</t>
  </si>
  <si>
    <t>1.99.5</t>
  </si>
  <si>
    <t>Change Log</t>
  </si>
  <si>
    <t xml:space="preserve">Ver </t>
  </si>
  <si>
    <t>Release</t>
  </si>
  <si>
    <t>Dsescription</t>
  </si>
  <si>
    <t>Added Side /OT Adjustment</t>
  </si>
  <si>
    <t>1.99.4</t>
  </si>
  <si>
    <t>1.99.6</t>
  </si>
  <si>
    <t>TEST</t>
  </si>
  <si>
    <t>Made Table Column changes to Schedule</t>
  </si>
  <si>
    <t>LeagueScores.accdb</t>
  </si>
  <si>
    <t>LeagueDataBaseName</t>
  </si>
  <si>
    <t>HistoryAdjPct</t>
  </si>
  <si>
    <t>AdjustmentSource</t>
  </si>
  <si>
    <t>WEB</t>
  </si>
  <si>
    <t>CreateHistoryAdjustments</t>
  </si>
  <si>
    <t>1.99.5.1</t>
  </si>
  <si>
    <t>Fixed for WNBA</t>
  </si>
  <si>
    <t>PlaysSpreadsheet</t>
  </si>
  <si>
    <t>Added column "Our Line w/ OT" to Line Differential Analysis Report</t>
  </si>
  <si>
    <t>LeagueName</t>
  </si>
  <si>
    <t>SubSeason</t>
  </si>
  <si>
    <t>OpenLineDiff</t>
  </si>
  <si>
    <t>PlayResult</t>
  </si>
  <si>
    <t>PlayHistoryLineDiffAway</t>
  </si>
  <si>
    <t>PlayHistoryLineDiffHome</t>
  </si>
  <si>
    <t>Checked If Macros is still open on Bball close</t>
  </si>
  <si>
    <t>M5560_Calc_Qtr_Lines - Deprecated Qtr calcs and "Team Stats" sheet table</t>
  </si>
  <si>
    <t>1.99.8</t>
  </si>
  <si>
    <t>Added Charlotte Hornets to Team Table</t>
  </si>
  <si>
    <t>Released</t>
  </si>
  <si>
    <t>1.99.8.1</t>
  </si>
  <si>
    <t>Updated KPs Var for diff users</t>
  </si>
  <si>
    <t>added Bypass Boxscores to Bball.Variables sheet</t>
  </si>
  <si>
    <t>Added GamesBack1,2,3 to Schedule Table</t>
  </si>
  <si>
    <t>Tm Table Lookup - added Date Range &amp; arTeams (M00) too</t>
  </si>
  <si>
    <t>1.99.8.2</t>
  </si>
  <si>
    <t>Took TM_BS_StartDate of TM sheet &amp; refs in prog</t>
  </si>
  <si>
    <t>If Boxscores not loaded, exit TMs</t>
  </si>
  <si>
    <t>Display Lg Adj (per Matchup) on TM sheet above ADJs</t>
  </si>
  <si>
    <t>Coded M010_Check4Reset_app</t>
  </si>
  <si>
    <t>Fixed GraphPace - took out ref to M7060_Teamstats_search</t>
  </si>
  <si>
    <t>LineAnalysisReportGamesBack</t>
  </si>
  <si>
    <t>TOR</t>
  </si>
  <si>
    <t>1, 3, 7, 17, 18,19, 60</t>
  </si>
  <si>
    <t>1.99.09</t>
  </si>
  <si>
    <t>LSHdataSource</t>
  </si>
  <si>
    <t>D:\My Documents\nba\Dev_2\LeagueScores.accdb</t>
  </si>
  <si>
    <t>GD</t>
  </si>
  <si>
    <t>TmVol</t>
  </si>
  <si>
    <t>ATL</t>
  </si>
  <si>
    <t>BOS</t>
  </si>
  <si>
    <t>BR</t>
  </si>
  <si>
    <t>CHA</t>
  </si>
  <si>
    <t>CHI</t>
  </si>
  <si>
    <t>CLE</t>
  </si>
  <si>
    <t>DAL</t>
  </si>
  <si>
    <t>DEN</t>
  </si>
  <si>
    <t>DET</t>
  </si>
  <si>
    <t>GS</t>
  </si>
  <si>
    <t>HOU</t>
  </si>
  <si>
    <t>IND</t>
  </si>
  <si>
    <t>LAC</t>
  </si>
  <si>
    <t>MEM</t>
  </si>
  <si>
    <t>MIA</t>
  </si>
  <si>
    <t>MIL</t>
  </si>
  <si>
    <t>MIN</t>
  </si>
  <si>
    <t>NO</t>
  </si>
  <si>
    <t>NY</t>
  </si>
  <si>
    <t>OKC</t>
  </si>
  <si>
    <t>ORL</t>
  </si>
  <si>
    <t>PHI</t>
  </si>
  <si>
    <t>PHO</t>
  </si>
  <si>
    <t>SA</t>
  </si>
  <si>
    <t>WAS</t>
  </si>
  <si>
    <t>HistoryStatsStartDate</t>
  </si>
  <si>
    <r>
      <t xml:space="preserve">Put in </t>
    </r>
    <r>
      <rPr>
        <b/>
        <sz val="10"/>
        <rFont val="Arial"/>
        <family val="2"/>
      </rPr>
      <t>HistoryStatsStartDate</t>
    </r>
    <r>
      <rPr>
        <sz val="10"/>
        <rFont val="Arial"/>
        <family val="2"/>
      </rPr>
      <t xml:space="preserve"> Variable</t>
    </r>
  </si>
  <si>
    <t>Local</t>
  </si>
  <si>
    <t>TestMode</t>
  </si>
  <si>
    <t>D:\My Documents\nba\KeithPlays\KeithPlays2.xlsm</t>
  </si>
  <si>
    <t>FT%</t>
  </si>
  <si>
    <t>FT</t>
  </si>
  <si>
    <t>2 Pt A</t>
  </si>
  <si>
    <t>2 Pt%</t>
  </si>
  <si>
    <t>2 Pt</t>
  </si>
  <si>
    <t>3 Pt</t>
  </si>
  <si>
    <t>3 Pt A</t>
  </si>
  <si>
    <t>3 Pt%</t>
  </si>
  <si>
    <t>Avg Score Reg</t>
  </si>
  <si>
    <t>1.99.11</t>
  </si>
  <si>
    <t>To League stats at Attempted stats, modified the trans page</t>
  </si>
  <si>
    <t>BoxscoreSource</t>
  </si>
  <si>
    <t>1.99.20</t>
  </si>
  <si>
    <t>Get Boxscores from Covers for WNBA</t>
  </si>
  <si>
    <t>1.99.21</t>
  </si>
  <si>
    <t>Fix Dup BxSc problem</t>
  </si>
  <si>
    <t>1.99.22</t>
  </si>
  <si>
    <t>Fixed Covers Home Team error</t>
  </si>
  <si>
    <t>1.99.23</t>
  </si>
  <si>
    <t>Fixed Extra link prob in covers 8/4 rotation</t>
  </si>
  <si>
    <t>1.99.30</t>
  </si>
  <si>
    <t>NBA Get QTRs Changed - recoded</t>
  </si>
  <si>
    <t>Covers</t>
  </si>
  <si>
    <t>Move BoxscoreSource var input from M150_LoadVariables to M110_Load_Global_Vars</t>
  </si>
  <si>
    <t>LG_TotalLineWarningThreshold</t>
  </si>
  <si>
    <t>LG_LineDifferenceWarningThreshold</t>
  </si>
  <si>
    <t>1.99.31</t>
  </si>
  <si>
    <t>Fixed NBA Dup boxscores, No preseason in Lg Pace</t>
  </si>
  <si>
    <t>Set Preseason to be Bypassed &amp; re-ran Boxscores</t>
  </si>
  <si>
    <t>1.99.32</t>
  </si>
  <si>
    <t>Added Games (played) to Graph sheet</t>
  </si>
  <si>
    <t>1.99.33</t>
  </si>
  <si>
    <t>1.99.34</t>
  </si>
  <si>
    <t>Started Isolating WebPages</t>
  </si>
  <si>
    <t xml:space="preserve">Server </t>
  </si>
  <si>
    <t>Folder</t>
  </si>
  <si>
    <t>Name</t>
  </si>
  <si>
    <t>Access 2007</t>
  </si>
  <si>
    <t>D:\My Documents\nba\Bill</t>
  </si>
  <si>
    <t>WebPages.mdb</t>
  </si>
  <si>
    <t>Access 2003</t>
  </si>
  <si>
    <t>D:\My Documents\wwwroot\Bball\App_Data</t>
  </si>
  <si>
    <t>testNBAscores.mdb</t>
  </si>
  <si>
    <t>/bball.com/wwwroot/App_Data</t>
  </si>
  <si>
    <t>violet.arvixe.com</t>
  </si>
  <si>
    <t>NBAscores.mdb</t>
  </si>
  <si>
    <t>Now sending full KeithPlay data to TodaysPlays on web</t>
  </si>
  <si>
    <t>53100/Bball</t>
  </si>
  <si>
    <t>WebHost</t>
  </si>
  <si>
    <t>http://bball.com.violet.arvixe.com/</t>
  </si>
  <si>
    <t>http://bball1.com.LIN.arvixe.com/</t>
  </si>
  <si>
    <t>RefreshWebPage</t>
  </si>
  <si>
    <t>Replaced Range varRefreshWebPage with Variavles sheet RefreshWebPage</t>
  </si>
  <si>
    <t>1.99.35</t>
  </si>
  <si>
    <t xml:space="preserve"> </t>
  </si>
  <si>
    <t>In m2012_ProcessRotation uncommented Call M2110_WriteBoxScore</t>
  </si>
  <si>
    <t>For WNBA bypass last min stats</t>
  </si>
  <si>
    <t>1.99.36</t>
  </si>
  <si>
    <t>In m2012_ProcessRotation  If WNBA then Call M2110_WriteBoxScore</t>
  </si>
  <si>
    <t>1.99.40</t>
  </si>
  <si>
    <t>Get NBA Bscores from Basketball-Reference.com - no L5Min stats</t>
  </si>
  <si>
    <t>1.99.41</t>
  </si>
  <si>
    <t>Get NBA L5Min stats from Basketball-Reference.com</t>
  </si>
  <si>
    <t>1.99.42</t>
  </si>
  <si>
    <t>Got rid of Tm Strength - TodaysMatchups L4&amp;5</t>
  </si>
  <si>
    <t>LG_Last5MinUrl</t>
  </si>
  <si>
    <t>http://www.basketball-reference.com/boxscores/pbp/{yyyy}{mm}{dd}0{home}.html</t>
  </si>
  <si>
    <t>null</t>
  </si>
  <si>
    <t>Last 5 Min url w Variables</t>
  </si>
  <si>
    <t>No WNBA L5 stats avail - added parm LG_Last5MinUrl to LeagueVars Sheet to bypass L5 from WNBA</t>
  </si>
  <si>
    <t>Dup WNBA BxScores - comments call to M2110_WriteBoxScore in m2012_ProcessRotation</t>
  </si>
  <si>
    <t>1.99.43</t>
  </si>
  <si>
    <t>LG_DefaultBet_Tot</t>
  </si>
  <si>
    <t>LG_DefaultBet_Half</t>
  </si>
  <si>
    <t>LG_DefaultJuice</t>
  </si>
  <si>
    <t>Created Lg Vars for Default bets &amp; accepting weighs on TM Description</t>
  </si>
  <si>
    <t>Added NBA 2017-18 Season Info</t>
  </si>
  <si>
    <t>Select</t>
  </si>
  <si>
    <t xml:space="preserve">bs.LeagueName, bs.H_A, bs.Season, bs.GameType </t>
  </si>
  <si>
    <t>, Count(*) as Games</t>
  </si>
  <si>
    <t>, (Min(bs.date)) as StartDate</t>
  </si>
  <si>
    <t>, (Max(bs.date)) as EndDate</t>
  </si>
  <si>
    <t>, Round(Avg(bs.AwayFTMwOTadj), 2)</t>
  </si>
  <si>
    <t>as AwayAvgFTM</t>
  </si>
  <si>
    <t>, Round(Avg(bs.AwayFGM2PtwOTadj), 2)</t>
  </si>
  <si>
    <t>as AwayAvgFGM2Pt</t>
  </si>
  <si>
    <t>, Round(Avg(bs.AwayFGM3PtwOTadj), 2)</t>
  </si>
  <si>
    <t>as AwayAvgFGM3Pt</t>
  </si>
  <si>
    <t>, Round(Avg(bs.HomeFTMwOTadj), 2)</t>
  </si>
  <si>
    <t>as HomeAvgFTM</t>
  </si>
  <si>
    <t>, Round(Avg(bs.HomeFGM2PtwOTadj), 2)</t>
  </si>
  <si>
    <t>as HomeAvgFGM2Pt</t>
  </si>
  <si>
    <t>, Round(Avg(bs.HomeFGM3PtwOTadj), 2)</t>
  </si>
  <si>
    <t>as HomeAvgFGM3Pt</t>
  </si>
  <si>
    <t>FROM (</t>
  </si>
  <si>
    <t xml:space="preserve">Select TOP 108 </t>
  </si>
  <si>
    <t>b2.LeagueName, b2.H_A, b2.Season, b2.GameType, b2.Date</t>
  </si>
  <si>
    <t>, (b2.FTMOpp    *  (b2.ScRegOpp) / (b2.ScOTOpp) ) as AwayFTMwOTadj</t>
  </si>
  <si>
    <t>, (b2.FGM2PtOpp *  (b2.ScRegOpp) / (b2.ScOTOpp) ) as AwayFGM2PtwOTadj</t>
  </si>
  <si>
    <t>, (b2.FGM3PtOpp *  (b2.ScRegOpp) / (b2.ScOTOpp) ) as AwayFGM3PtwOTadj</t>
  </si>
  <si>
    <t>, (b2.FTM       *  (b2.ScReg   ) / (b2.ScOT   ) ) as HomeFTMwOTadj</t>
  </si>
  <si>
    <t>, (b2.FGM2Pt    *  (b2.ScReg   ) / (b2.ScOT   ) ) as HomeFGM2PtwOTadj</t>
  </si>
  <si>
    <t>, (b2.FGM3Pt    *  (b2.ScReg   ) / (b2.ScOT   ) ) as HomeFGM3PtwOTadj</t>
  </si>
  <si>
    <t xml:space="preserve">  FROM BoxScores b2</t>
  </si>
  <si>
    <t xml:space="preserve">  Where b2.LeagueName = 'WNBA'</t>
  </si>
  <si>
    <t xml:space="preserve"> and b2.Date &lt; #9/2/2017#</t>
  </si>
  <si>
    <t xml:space="preserve"> and b2.H_A = 'Home'</t>
  </si>
  <si>
    <t xml:space="preserve"> and b2.Season = '17'</t>
  </si>
  <si>
    <t xml:space="preserve"> and b2.GameType = '1-Reg'</t>
  </si>
  <si>
    <t xml:space="preserve">  order by [date] desc, [order]</t>
  </si>
  <si>
    <t xml:space="preserve">  ) as bs</t>
  </si>
  <si>
    <t xml:space="preserve">Group by bs.LeagueName, bs.H_A, bs.Season, bs.GameType </t>
  </si>
  <si>
    <t>LG_Teams</t>
  </si>
  <si>
    <t>Number of teams in league</t>
  </si>
  <si>
    <t>1.99.50</t>
  </si>
  <si>
    <t>M4000_Compile_Team_Report - Made L5Min a LEFT Join</t>
  </si>
  <si>
    <t>Tables: Added L5Minute, LastMinuteConstants</t>
  </si>
  <si>
    <t>Adj Stat</t>
  </si>
  <si>
    <t>Stat</t>
  </si>
  <si>
    <t>Curve</t>
  </si>
  <si>
    <t>Pct</t>
  </si>
  <si>
    <t>LgAv</t>
  </si>
  <si>
    <t>TmStat</t>
  </si>
  <si>
    <t>Lg/Tm</t>
  </si>
  <si>
    <t>9/12/2017 - Now Comes from Variables Game_Info_Table</t>
  </si>
  <si>
    <t>Coded M2000_BypassBoxscoreLoad() - Invloked by Ctrl-Sh-B</t>
  </si>
  <si>
    <t>Coded CalcTeamStats</t>
  </si>
  <si>
    <t>Coded newM5130_Calc_Lg_Stats &amp; CalcLeagueStats</t>
  </si>
  <si>
    <t>https://www.basketball-reference.com/boxscores/pbp/201611250CLE.html</t>
  </si>
  <si>
    <t>Removed</t>
  </si>
  <si>
    <t>GR_Pace</t>
  </si>
  <si>
    <t>GR_OffRB</t>
  </si>
  <si>
    <t>GR_Tover</t>
  </si>
  <si>
    <t>GR_FTA</t>
  </si>
  <si>
    <t>Venue</t>
  </si>
  <si>
    <t>FG Shots</t>
  </si>
  <si>
    <t>Add Classes WebPageGet &amp; Timer</t>
  </si>
  <si>
    <t>Preped for WNBA - Put LV Aces in Teams &amp; added Season dates</t>
  </si>
  <si>
    <t>1.99.51</t>
  </si>
  <si>
    <t>Commented references to WebPages db.</t>
  </si>
  <si>
    <t>In Control Panel - M8510_UpdateTeamName() - Changed DB Tm Name from SAN to LVA</t>
  </si>
  <si>
    <t>1.99.52</t>
  </si>
  <si>
    <t>http://localhost:49916/Bball/</t>
  </si>
  <si>
    <t>http://localhost:49916/</t>
  </si>
  <si>
    <t>Updated NBA Season Info</t>
  </si>
  <si>
    <t>11/10</t>
  </si>
  <si>
    <t>11/5</t>
  </si>
  <si>
    <t>10/28</t>
  </si>
  <si>
    <t>10/19</t>
  </si>
  <si>
    <t>10/21</t>
  </si>
  <si>
    <t>D:\My Documents\nba\Bill\Prod\Macros5.xlsm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</si>
</sst>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0.00_);[Red]\(0.00\)"/>
    <numFmt numFmtId="167" formatCode="0.000"/>
  </numFmts>
  <fonts count="21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0"/>
      <color rgb="FF0000FF"/>
      <name val="Arial"/>
      <family val="2"/>
    </font>
    <font>
      <sz val="10"/>
      <color rgb="FF000000"/>
      <name val="Arial"/>
      <family val="2"/>
    </font>
    <font>
      <u/>
      <sz val="12"/>
      <color theme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color rgb="FFFF0000"/>
      <name val="Arial"/>
      <family val="2"/>
    </font>
    <font>
      <sz val="14"/>
      <color indexed="8"/>
      <name val="Courier New"/>
      <family val="3"/>
    </font>
    <font>
      <sz val="12"/>
      <color theme="7" tint="-0.249977111117893"/>
      <name val="Arial"/>
      <family val="2"/>
    </font>
    <font>
      <sz val="12"/>
      <color rgb="FFFF0000"/>
      <name val="Arial"/>
      <family val="2"/>
    </font>
    <font>
      <b/>
      <sz val="10"/>
      <color rgb="FF7030A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3" fillId="0" borderId="0"/>
    <xf numFmtId="0" fontId="12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3" fillId="0" borderId="0"/>
  </cellStyleXfs>
  <cellXfs count="125">
    <xf numFmtId="0" fontId="0" fillId="0" borderId="0" xfId="0"/>
    <xf numFmtId="14" fontId="0" fillId="0" borderId="0" xfId="0" applyNumberFormat="1"/>
    <xf numFmtId="0" fontId="0" fillId="3" borderId="0" xfId="0" applyFill="1"/>
    <xf numFmtId="0" fontId="0" fillId="3" borderId="3" xfId="0" applyFill="1" applyBorder="1"/>
    <xf numFmtId="0" fontId="0" fillId="3" borderId="3" xfId="0" applyFill="1" applyBorder="1" applyAlignment="1">
      <alignment horizontal="center"/>
    </xf>
    <xf numFmtId="0" fontId="4" fillId="3" borderId="3" xfId="0" applyFont="1" applyFill="1" applyBorder="1"/>
    <xf numFmtId="0" fontId="5" fillId="4" borderId="4" xfId="0" applyFont="1" applyFill="1" applyBorder="1" applyAlignment="1">
      <alignment horizontal="center"/>
    </xf>
    <xf numFmtId="0" fontId="6" fillId="4" borderId="5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/>
    </xf>
    <xf numFmtId="0" fontId="6" fillId="5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5" fontId="6" fillId="0" borderId="8" xfId="0" applyNumberFormat="1" applyFont="1" applyBorder="1"/>
    <xf numFmtId="165" fontId="6" fillId="0" borderId="9" xfId="0" applyNumberFormat="1" applyFont="1" applyBorder="1"/>
    <xf numFmtId="165" fontId="6" fillId="0" borderId="11" xfId="0" applyNumberFormat="1" applyFont="1" applyBorder="1"/>
    <xf numFmtId="165" fontId="0" fillId="0" borderId="12" xfId="0" applyNumberFormat="1" applyBorder="1"/>
    <xf numFmtId="165" fontId="0" fillId="0" borderId="13" xfId="0" applyNumberFormat="1" applyBorder="1"/>
    <xf numFmtId="165" fontId="0" fillId="0" borderId="14" xfId="0" applyNumberFormat="1" applyBorder="1"/>
    <xf numFmtId="0" fontId="6" fillId="0" borderId="0" xfId="0" applyFont="1"/>
    <xf numFmtId="0" fontId="2" fillId="3" borderId="14" xfId="0" applyFont="1" applyFill="1" applyBorder="1"/>
    <xf numFmtId="0" fontId="6" fillId="0" borderId="3" xfId="0" applyFont="1" applyBorder="1"/>
    <xf numFmtId="0" fontId="2" fillId="3" borderId="8" xfId="0" applyFont="1" applyFill="1" applyBorder="1" applyAlignment="1">
      <alignment horizontal="left"/>
    </xf>
    <xf numFmtId="0" fontId="0" fillId="0" borderId="0" xfId="0" applyAlignment="1">
      <alignment horizontal="center"/>
    </xf>
    <xf numFmtId="0" fontId="2" fillId="3" borderId="7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0" xfId="0" applyFont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7" fillId="0" borderId="0" xfId="0" applyFont="1"/>
    <xf numFmtId="0" fontId="3" fillId="2" borderId="2" xfId="1" applyFont="1" applyFill="1" applyBorder="1" applyAlignment="1">
      <alignment horizontal="center"/>
    </xf>
    <xf numFmtId="14" fontId="3" fillId="0" borderId="1" xfId="1" applyNumberFormat="1" applyFont="1" applyFill="1" applyBorder="1" applyAlignment="1">
      <alignment horizontal="right" wrapText="1"/>
    </xf>
    <xf numFmtId="0" fontId="3" fillId="0" borderId="1" xfId="1" applyFont="1" applyFill="1" applyBorder="1" applyAlignment="1">
      <alignment horizontal="left" wrapText="1"/>
    </xf>
    <xf numFmtId="0" fontId="3" fillId="0" borderId="1" xfId="1" applyFont="1" applyFill="1" applyBorder="1" applyAlignment="1">
      <alignment horizontal="right" wrapText="1"/>
    </xf>
    <xf numFmtId="20" fontId="3" fillId="0" borderId="1" xfId="1" applyNumberFormat="1" applyFont="1" applyFill="1" applyBorder="1" applyAlignment="1">
      <alignment horizontal="right" wrapText="1"/>
    </xf>
    <xf numFmtId="0" fontId="3" fillId="3" borderId="2" xfId="1" applyFont="1" applyFill="1" applyBorder="1" applyAlignment="1">
      <alignment horizontal="center"/>
    </xf>
    <xf numFmtId="0" fontId="6" fillId="3" borderId="3" xfId="0" applyFont="1" applyFill="1" applyBorder="1"/>
    <xf numFmtId="165" fontId="0" fillId="0" borderId="0" xfId="0" applyNumberFormat="1" applyBorder="1"/>
    <xf numFmtId="49" fontId="0" fillId="0" borderId="12" xfId="0" applyNumberFormat="1" applyBorder="1"/>
    <xf numFmtId="49" fontId="0" fillId="0" borderId="13" xfId="0" applyNumberFormat="1" applyBorder="1"/>
    <xf numFmtId="49" fontId="0" fillId="0" borderId="14" xfId="0" applyNumberFormat="1" applyBorder="1"/>
    <xf numFmtId="1" fontId="6" fillId="0" borderId="7" xfId="0" applyNumberFormat="1" applyFont="1" applyBorder="1"/>
    <xf numFmtId="1" fontId="6" fillId="0" borderId="0" xfId="0" applyNumberFormat="1" applyFont="1" applyBorder="1"/>
    <xf numFmtId="1" fontId="6" fillId="0" borderId="10" xfId="0" applyNumberFormat="1" applyFont="1" applyBorder="1"/>
    <xf numFmtId="0" fontId="6" fillId="6" borderId="0" xfId="0" applyFont="1" applyFill="1" applyBorder="1" applyAlignment="1">
      <alignment horizontal="center"/>
    </xf>
    <xf numFmtId="165" fontId="0" fillId="6" borderId="0" xfId="0" applyNumberFormat="1" applyFill="1"/>
    <xf numFmtId="0" fontId="0" fillId="0" borderId="3" xfId="0" applyBorder="1"/>
    <xf numFmtId="164" fontId="0" fillId="0" borderId="0" xfId="0" applyNumberFormat="1"/>
    <xf numFmtId="0" fontId="1" fillId="0" borderId="0" xfId="0" applyFont="1"/>
    <xf numFmtId="2" fontId="0" fillId="0" borderId="0" xfId="0" applyNumberFormat="1"/>
    <xf numFmtId="9" fontId="0" fillId="0" borderId="0" xfId="0" applyNumberFormat="1"/>
    <xf numFmtId="0" fontId="1" fillId="3" borderId="3" xfId="0" applyFont="1" applyFill="1" applyBorder="1" applyAlignment="1">
      <alignment horizontal="center"/>
    </xf>
    <xf numFmtId="49" fontId="1" fillId="0" borderId="0" xfId="0" applyNumberFormat="1" applyFont="1" applyAlignment="1">
      <alignment horizontal="center"/>
    </xf>
    <xf numFmtId="165" fontId="6" fillId="0" borderId="0" xfId="0" applyNumberFormat="1" applyFont="1"/>
    <xf numFmtId="14" fontId="1" fillId="0" borderId="0" xfId="0" applyNumberFormat="1" applyFont="1"/>
    <xf numFmtId="165" fontId="0" fillId="0" borderId="0" xfId="0" applyNumberFormat="1"/>
    <xf numFmtId="0" fontId="1" fillId="0" borderId="0" xfId="3"/>
    <xf numFmtId="0" fontId="1" fillId="0" borderId="0" xfId="3" applyFont="1"/>
    <xf numFmtId="49" fontId="1" fillId="0" borderId="0" xfId="3" applyNumberFormat="1" applyFont="1" applyAlignment="1">
      <alignment horizontal="center"/>
    </xf>
    <xf numFmtId="14" fontId="1" fillId="0" borderId="0" xfId="3" applyNumberFormat="1" applyFont="1"/>
    <xf numFmtId="0" fontId="13" fillId="7" borderId="3" xfId="3" applyFont="1" applyFill="1" applyBorder="1"/>
    <xf numFmtId="0" fontId="1" fillId="0" borderId="0" xfId="3" applyFont="1"/>
    <xf numFmtId="14" fontId="1" fillId="0" borderId="0" xfId="3" applyNumberFormat="1" applyFont="1"/>
    <xf numFmtId="0" fontId="14" fillId="3" borderId="3" xfId="0" applyFont="1" applyFill="1" applyBorder="1"/>
    <xf numFmtId="0" fontId="15" fillId="0" borderId="0" xfId="0" applyFont="1"/>
    <xf numFmtId="0" fontId="14" fillId="0" borderId="0" xfId="0" applyFont="1"/>
    <xf numFmtId="2" fontId="15" fillId="0" borderId="0" xfId="0" applyNumberFormat="1" applyFont="1"/>
    <xf numFmtId="1" fontId="15" fillId="0" borderId="0" xfId="0" applyNumberFormat="1" applyFont="1"/>
    <xf numFmtId="0" fontId="15" fillId="0" borderId="0" xfId="0" quotePrefix="1" applyFont="1" applyAlignment="1">
      <alignment wrapText="1"/>
    </xf>
    <xf numFmtId="0" fontId="16" fillId="0" borderId="0" xfId="0" applyFont="1"/>
    <xf numFmtId="16" fontId="0" fillId="0" borderId="0" xfId="0" applyNumberFormat="1"/>
    <xf numFmtId="16" fontId="16" fillId="7" borderId="0" xfId="0" applyNumberFormat="1" applyFont="1" applyFill="1" applyAlignment="1">
      <alignment horizontal="center"/>
    </xf>
    <xf numFmtId="0" fontId="17" fillId="8" borderId="2" xfId="4" applyFont="1" applyFill="1" applyBorder="1" applyAlignment="1">
      <alignment horizontal="center"/>
    </xf>
    <xf numFmtId="0" fontId="17" fillId="0" borderId="1" xfId="4" applyFont="1" applyFill="1" applyBorder="1" applyAlignment="1">
      <alignment wrapText="1"/>
    </xf>
    <xf numFmtId="14" fontId="17" fillId="0" borderId="1" xfId="4" applyNumberFormat="1" applyFont="1" applyFill="1" applyBorder="1" applyAlignment="1">
      <alignment horizontal="right" wrapText="1"/>
    </xf>
    <xf numFmtId="165" fontId="17" fillId="8" borderId="2" xfId="4" applyNumberFormat="1" applyFont="1" applyFill="1" applyBorder="1" applyAlignment="1">
      <alignment horizontal="center"/>
    </xf>
    <xf numFmtId="165" fontId="17" fillId="0" borderId="1" xfId="4" applyNumberFormat="1" applyFont="1" applyFill="1" applyBorder="1" applyAlignment="1">
      <alignment horizontal="right" wrapText="1"/>
    </xf>
    <xf numFmtId="0" fontId="0" fillId="9" borderId="0" xfId="0" applyFill="1"/>
    <xf numFmtId="0" fontId="1" fillId="9" borderId="0" xfId="0" applyFont="1" applyFill="1"/>
    <xf numFmtId="0" fontId="1" fillId="10" borderId="3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0" fillId="2" borderId="0" xfId="0" applyNumberFormat="1" applyFill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0" fontId="0" fillId="10" borderId="6" xfId="0" applyNumberFormat="1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0" fontId="0" fillId="2" borderId="6" xfId="0" applyNumberFormat="1" applyFill="1" applyBorder="1" applyAlignment="1">
      <alignment horizontal="center"/>
    </xf>
    <xf numFmtId="0" fontId="0" fillId="10" borderId="0" xfId="0" applyFill="1" applyAlignment="1">
      <alignment horizontal="center"/>
    </xf>
    <xf numFmtId="10" fontId="0" fillId="10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0" fontId="0" fillId="0" borderId="0" xfId="0" applyNumberFormat="1"/>
    <xf numFmtId="0" fontId="0" fillId="0" borderId="3" xfId="0" applyBorder="1" applyAlignment="1">
      <alignment horizontal="center"/>
    </xf>
    <xf numFmtId="0" fontId="1" fillId="7" borderId="3" xfId="0" applyFont="1" applyFill="1" applyBorder="1"/>
    <xf numFmtId="0" fontId="1" fillId="0" borderId="0" xfId="0" applyFont="1" applyFill="1" applyBorder="1"/>
    <xf numFmtId="49" fontId="12" fillId="0" borderId="0" xfId="2" applyNumberFormat="1" applyAlignment="1" applyProtection="1"/>
    <xf numFmtId="0" fontId="12" fillId="0" borderId="0" xfId="2" applyAlignment="1" applyProtection="1"/>
    <xf numFmtId="15" fontId="16" fillId="7" borderId="0" xfId="0" applyNumberFormat="1" applyFont="1" applyFill="1" applyAlignment="1">
      <alignment horizontal="center"/>
    </xf>
    <xf numFmtId="0" fontId="1" fillId="0" borderId="0" xfId="0" quotePrefix="1" applyFont="1"/>
    <xf numFmtId="167" fontId="0" fillId="0" borderId="0" xfId="0" applyNumberFormat="1"/>
    <xf numFmtId="0" fontId="18" fillId="0" borderId="0" xfId="0" applyFont="1"/>
    <xf numFmtId="1" fontId="18" fillId="0" borderId="0" xfId="0" applyNumberFormat="1" applyFont="1"/>
    <xf numFmtId="9" fontId="18" fillId="0" borderId="0" xfId="0" applyNumberFormat="1" applyFont="1"/>
    <xf numFmtId="0" fontId="19" fillId="0" borderId="0" xfId="0" applyFont="1"/>
    <xf numFmtId="0" fontId="6" fillId="5" borderId="10" xfId="0" applyFont="1" applyFill="1" applyBorder="1" applyAlignment="1">
      <alignment horizontal="center"/>
    </xf>
    <xf numFmtId="14" fontId="15" fillId="0" borderId="0" xfId="0" applyNumberFormat="1" applyFont="1"/>
    <xf numFmtId="0" fontId="19" fillId="7" borderId="0" xfId="0" applyFont="1" applyFill="1"/>
    <xf numFmtId="0" fontId="1" fillId="0" borderId="15" xfId="0" applyFont="1" applyBorder="1"/>
    <xf numFmtId="0" fontId="20" fillId="4" borderId="5" xfId="0" applyFont="1" applyFill="1" applyBorder="1" applyAlignment="1">
      <alignment horizontal="center"/>
    </xf>
    <xf numFmtId="0" fontId="20" fillId="5" borderId="5" xfId="0" applyFont="1" applyFill="1" applyBorder="1" applyAlignment="1">
      <alignment horizontal="center"/>
    </xf>
    <xf numFmtId="0" fontId="1" fillId="7" borderId="16" xfId="0" applyFont="1" applyFill="1" applyBorder="1"/>
    <xf numFmtId="0" fontId="1" fillId="7" borderId="4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6" fillId="5" borderId="10" xfId="0" applyFont="1" applyFill="1" applyBorder="1" applyAlignment="1">
      <alignment horizontal="center"/>
    </xf>
  </cellXfs>
  <cellStyles count="5">
    <cellStyle name="Hyperlink" xfId="2" builtinId="8"/>
    <cellStyle name="Normal" xfId="0" builtinId="0"/>
    <cellStyle name="Normal 2" xfId="3" xr:uid="{00000000-0005-0000-0000-000002000000}"/>
    <cellStyle name="Normal_BoxScores" xfId="1" xr:uid="{00000000-0005-0000-0000-000003000000}"/>
    <cellStyle name="Normal_Sheet1" xfId="4" xr:uid="{00000000-0005-0000-0000-000004000000}"/>
  </cellStyles>
  <dxfs count="1">
    <dxf>
      <fill>
        <patternFill>
          <bgColor indexed="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LAC Home Game Pace</a:t>
            </a:r>
          </a:p>
        </c:rich>
      </c:tx>
      <c:layout>
        <c:manualLayout>
          <c:xMode val="edge"/>
          <c:yMode val="edge"/>
          <c:x val="0.31558431220695893"/>
          <c:y val="3.38474459923278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598913579725902"/>
          <c:y val="0.20923806500414471"/>
          <c:w val="0.62707006856720005"/>
          <c:h val="0.65540746832180585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Graph!$A$5:$A$9</c:f>
              <c:strCache>
                <c:ptCount val="5"/>
                <c:pt idx="0">
                  <c:v>11/10</c:v>
                </c:pt>
                <c:pt idx="1">
                  <c:v>11/5</c:v>
                </c:pt>
                <c:pt idx="2">
                  <c:v>10/28</c:v>
                </c:pt>
                <c:pt idx="3">
                  <c:v>10/21</c:v>
                </c:pt>
                <c:pt idx="4">
                  <c:v>10/19</c:v>
                </c:pt>
              </c:strCache>
            </c:strRef>
          </c:cat>
          <c:val>
            <c:numRef>
              <c:f>Graph!$B$5:$B$9</c:f>
              <c:numCache>
                <c:formatCode>0.0</c:formatCode>
                <c:ptCount val="5"/>
                <c:pt idx="0">
                  <c:v>179.69842529296875</c:v>
                </c:pt>
                <c:pt idx="1">
                  <c:v>160.47900390625</c:v>
                </c:pt>
                <c:pt idx="2">
                  <c:v>174.48500061035156</c:v>
                </c:pt>
                <c:pt idx="3">
                  <c:v>169.4010009765625</c:v>
                </c:pt>
                <c:pt idx="4">
                  <c:v>166.98399353027344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51-4A0B-8415-67EEA5808015}"/>
            </c:ext>
          </c:extLst>
        </c:ser>
        <c:ser>
          <c:idx val="1"/>
          <c:order val="1"/>
          <c:tx>
            <c:strRef>
              <c:f>Graph!$X$5:$X$9</c:f>
              <c:strCache>
                <c:ptCount val="5"/>
                <c:pt idx="0">
                  <c:v>205.7199993</c:v>
                </c:pt>
                <c:pt idx="1">
                  <c:v>168.7199993</c:v>
                </c:pt>
                <c:pt idx="2">
                  <c:v>188.2199993</c:v>
                </c:pt>
                <c:pt idx="3">
                  <c:v>173.2199993</c:v>
                </c:pt>
                <c:pt idx="4">
                  <c:v>174.2199993</c:v>
                </c:pt>
              </c:strCache>
            </c:strRef>
          </c:tx>
          <c:spPr>
            <a:ln>
              <a:solidFill>
                <a:srgbClr val="C0C0C0"/>
              </a:solidFill>
            </a:ln>
          </c:spPr>
          <c:marker>
            <c:spPr>
              <a:noFill/>
            </c:spPr>
          </c:marker>
          <c:val>
            <c:numLit>
              <c:formatCode>General</c:formatCode>
              <c:ptCount val="1"/>
              <c:pt idx="0">
                <c:v>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D51-4A0B-8415-67EEA58080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223744"/>
        <c:axId val="158225920"/>
      </c:lineChart>
      <c:catAx>
        <c:axId val="158223744"/>
        <c:scaling>
          <c:orientation val="minMax"/>
        </c:scaling>
        <c:delete val="0"/>
        <c:axPos val="b"/>
        <c:numFmt formatCode="m/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225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58225920"/>
        <c:scaling>
          <c:orientation val="minMax"/>
          <c:max val="210"/>
          <c:min val="1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Pace</a:t>
                </a:r>
              </a:p>
            </c:rich>
          </c:tx>
          <c:layout>
            <c:manualLayout>
              <c:xMode val="edge"/>
              <c:yMode val="edge"/>
              <c:x val="3.2787960931113212E-2"/>
              <c:y val="0.4861706440541088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8223744"/>
        <c:crosses val="autoZero"/>
        <c:crossBetween val="between"/>
      </c:valAx>
      <c:spPr>
        <a:solidFill>
          <a:srgbClr val="C0C0C0"/>
        </a:solidFill>
        <a:ln w="12700">
          <a:solidFill>
            <a:srgbClr val="C0C0C0"/>
          </a:solidFill>
          <a:prstDash val="solid"/>
        </a:ln>
      </c:spPr>
    </c:plotArea>
    <c:legend>
      <c:legendPos val="r"/>
      <c:legendEntry>
        <c:idx val="1"/>
        <c:delete val="1"/>
      </c:legendEntry>
      <c:layout>
        <c:manualLayout>
          <c:xMode val="edge"/>
          <c:yMode val="edge"/>
          <c:x val="0.81560087775920065"/>
          <c:y val="0.50463282858873415"/>
          <c:w val="0.15144703857683331"/>
          <c:h val="0.29781687760235076"/>
        </c:manualLayout>
      </c:layout>
      <c:overlay val="0"/>
      <c:spPr>
        <a:solidFill>
          <a:srgbClr val="FFFFFF"/>
        </a:solidFill>
        <a:ln w="3175">
          <a:solidFill>
            <a:srgbClr val="00FFFF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orientation="landscape" horizontalDpi="-3" verticalDpi="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3</xdr:row>
          <xdr:rowOff>133350</xdr:rowOff>
        </xdr:from>
        <xdr:to>
          <xdr:col>2</xdr:col>
          <xdr:colOff>419100</xdr:colOff>
          <xdr:row>5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Click to Start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695325</xdr:colOff>
          <xdr:row>0</xdr:row>
          <xdr:rowOff>28575</xdr:rowOff>
        </xdr:from>
        <xdr:to>
          <xdr:col>1</xdr:col>
          <xdr:colOff>9525</xdr:colOff>
          <xdr:row>0</xdr:row>
          <xdr:rowOff>409575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38100</xdr:rowOff>
        </xdr:from>
        <xdr:to>
          <xdr:col>2</xdr:col>
          <xdr:colOff>9525</xdr:colOff>
          <xdr:row>0</xdr:row>
          <xdr:rowOff>247650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Lg Vars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28575</xdr:rowOff>
        </xdr:from>
        <xdr:to>
          <xdr:col>0</xdr:col>
          <xdr:colOff>752475</xdr:colOff>
          <xdr:row>0</xdr:row>
          <xdr:rowOff>276225</xdr:rowOff>
        </xdr:to>
        <xdr:sp macro="" textlink="">
          <xdr:nvSpPr>
            <xdr:cNvPr id="110594" name="Button 2" hidden="1">
              <a:extLst>
                <a:ext uri="{63B3BB69-23CF-44E3-9099-C40C66FF867C}">
                  <a14:compatExt spid="_x0000_s110594"/>
                </a:ext>
                <a:ext uri="{FF2B5EF4-FFF2-40B4-BE49-F238E27FC236}">
                  <a16:creationId xmlns:a16="http://schemas.microsoft.com/office/drawing/2014/main" id="{00000000-0008-0000-0300-000002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 Values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0</xdr:row>
          <xdr:rowOff>9525</xdr:rowOff>
        </xdr:from>
        <xdr:to>
          <xdr:col>5</xdr:col>
          <xdr:colOff>142875</xdr:colOff>
          <xdr:row>1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152399</xdr:colOff>
      <xdr:row>12</xdr:row>
      <xdr:rowOff>152401</xdr:rowOff>
    </xdr:from>
    <xdr:to>
      <xdr:col>15</xdr:col>
      <xdr:colOff>134937</xdr:colOff>
      <xdr:row>32</xdr:row>
      <xdr:rowOff>7939</xdr:rowOff>
    </xdr:to>
    <xdr:graphicFrame macro="">
      <xdr:nvGraphicFramePr>
        <xdr:cNvPr id="3395" name="Chart 4">
          <a:extLst>
            <a:ext uri="{FF2B5EF4-FFF2-40B4-BE49-F238E27FC236}">
              <a16:creationId xmlns:a16="http://schemas.microsoft.com/office/drawing/2014/main" id="{00000000-0008-0000-0600-000043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0</xdr:row>
          <xdr:rowOff>47625</xdr:rowOff>
        </xdr:from>
        <xdr:to>
          <xdr:col>4</xdr:col>
          <xdr:colOff>409575</xdr:colOff>
          <xdr:row>1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Return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</xdr:row>
          <xdr:rowOff>0</xdr:rowOff>
        </xdr:from>
        <xdr:to>
          <xdr:col>0</xdr:col>
          <xdr:colOff>600075</xdr:colOff>
          <xdr:row>2</xdr:row>
          <xdr:rowOff>76200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8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Display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Documents/nba/W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djustments"/>
      <sheetName val="Delete"/>
      <sheetName val="All Games"/>
      <sheetName val="Misc"/>
      <sheetName val="Team Stats"/>
      <sheetName val="Matchup"/>
      <sheetName val="MatchupResults"/>
      <sheetName val="TmStr"/>
      <sheetName val="Sheet1"/>
      <sheetName val="Play Results"/>
      <sheetName val="Todo"/>
      <sheetName val="Schedule"/>
      <sheetName val="Todays Matchup"/>
      <sheetName val="Tables"/>
      <sheetName val="URLs"/>
      <sheetName val="League_Vars"/>
      <sheetName val="Variables"/>
      <sheetName val="L51020"/>
      <sheetName val="BoxScor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">
          <cell r="N6">
            <v>1</v>
          </cell>
        </row>
      </sheetData>
      <sheetData sheetId="13"/>
      <sheetData sheetId="14"/>
      <sheetData sheetId="15"/>
      <sheetData sheetId="16">
        <row r="57">
          <cell r="B57" t="str">
            <v>PlaySelect</v>
          </cell>
        </row>
        <row r="69">
          <cell r="B69" t="str">
            <v>Play_Type</v>
          </cell>
          <cell r="C69" t="str">
            <v>Play</v>
          </cell>
          <cell r="D69" t="str">
            <v>Out</v>
          </cell>
        </row>
        <row r="70">
          <cell r="B70" t="str">
            <v>Tgame</v>
          </cell>
          <cell r="C70" t="str">
            <v>Under</v>
          </cell>
          <cell r="D70" t="str">
            <v>BOL</v>
          </cell>
        </row>
        <row r="71">
          <cell r="B71" t="str">
            <v>Tleague</v>
          </cell>
          <cell r="D71" t="str">
            <v>5D</v>
          </cell>
        </row>
        <row r="72">
          <cell r="B72" t="str">
            <v>Thalf 1</v>
          </cell>
          <cell r="D72" t="str">
            <v>DR</v>
          </cell>
        </row>
        <row r="73">
          <cell r="B73" t="str">
            <v>Thalf 2</v>
          </cell>
          <cell r="D73" t="str">
            <v>BD</v>
          </cell>
        </row>
        <row r="74">
          <cell r="B74" t="str">
            <v>Tqtr 1</v>
          </cell>
        </row>
        <row r="75">
          <cell r="B75" t="str">
            <v>Tqtr 2</v>
          </cell>
        </row>
        <row r="76">
          <cell r="B76" t="str">
            <v>Tqtr 3</v>
          </cell>
        </row>
        <row r="77">
          <cell r="B77" t="str">
            <v>Tqtr 4</v>
          </cell>
        </row>
        <row r="78">
          <cell r="B78" t="str">
            <v>Tteam A</v>
          </cell>
        </row>
        <row r="79">
          <cell r="B79" t="str">
            <v>Tteam H</v>
          </cell>
        </row>
        <row r="80">
          <cell r="B80" t="str">
            <v>Side A</v>
          </cell>
        </row>
        <row r="81">
          <cell r="B81" t="str">
            <v>Side H</v>
          </cell>
        </row>
        <row r="82">
          <cell r="B82" t="str">
            <v>FBtotal</v>
          </cell>
        </row>
      </sheetData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printerSettings" Target="../printerSettings/printerSettings2.bin"/><Relationship Id="rId7" Type="http://schemas.openxmlformats.org/officeDocument/2006/relationships/ctrlProp" Target="../ctrlProps/ctrlProp3.xml"/><Relationship Id="rId2" Type="http://schemas.openxmlformats.org/officeDocument/2006/relationships/hyperlink" Target="http://localhost:49916/" TargetMode="External"/><Relationship Id="rId1" Type="http://schemas.openxmlformats.org/officeDocument/2006/relationships/hyperlink" Target="http://bball1.com.lin.arvixe.com/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4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5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F90"/>
  <sheetViews>
    <sheetView workbookViewId="0">
      <selection activeCell="C9" sqref="C9"/>
    </sheetView>
  </sheetViews>
  <sheetFormatPr defaultRowHeight="12.75" x14ac:dyDescent="0.2"/>
  <cols>
    <col min="2" max="2" width="13" customWidth="1"/>
    <col min="3" max="3" width="8.28515625" customWidth="1"/>
    <col min="4" max="4" width="10.140625" bestFit="1" customWidth="1"/>
    <col min="5" max="5" width="59" customWidth="1"/>
  </cols>
  <sheetData>
    <row r="1" spans="2:5" x14ac:dyDescent="0.2">
      <c r="B1" s="2" t="s">
        <v>134</v>
      </c>
      <c r="C1" t="str">
        <f>C16</f>
        <v>1.99.52</v>
      </c>
      <c r="D1" s="62">
        <f>D16</f>
        <v>43374</v>
      </c>
      <c r="E1" t="s">
        <v>476</v>
      </c>
    </row>
    <row r="9" spans="2:5" x14ac:dyDescent="0.2">
      <c r="B9" s="3" t="s">
        <v>136</v>
      </c>
      <c r="C9" s="54" t="s">
        <v>137</v>
      </c>
    </row>
    <row r="10" spans="2:5" hidden="1" x14ac:dyDescent="0.2">
      <c r="B10" t="s">
        <v>137</v>
      </c>
    </row>
    <row r="11" spans="2:5" hidden="1" x14ac:dyDescent="0.2">
      <c r="B11" t="s">
        <v>138</v>
      </c>
    </row>
    <row r="15" spans="2:5" ht="15" x14ac:dyDescent="0.25">
      <c r="B15" s="68" t="s">
        <v>247</v>
      </c>
      <c r="C15" s="68" t="s">
        <v>248</v>
      </c>
      <c r="D15" s="68" t="s">
        <v>249</v>
      </c>
      <c r="E15" s="68" t="s">
        <v>250</v>
      </c>
    </row>
    <row r="16" spans="2:5" ht="14.25" customHeight="1" x14ac:dyDescent="0.2">
      <c r="C16" s="56" t="s">
        <v>467</v>
      </c>
      <c r="D16" s="108">
        <v>43374</v>
      </c>
      <c r="E16" s="77"/>
    </row>
    <row r="17" spans="3:5" x14ac:dyDescent="0.2">
      <c r="C17" s="56"/>
      <c r="D17" s="62">
        <v>43374</v>
      </c>
      <c r="E17" s="56" t="s">
        <v>470</v>
      </c>
    </row>
    <row r="18" spans="3:5" ht="14.25" customHeight="1" x14ac:dyDescent="0.2">
      <c r="C18" s="56" t="s">
        <v>464</v>
      </c>
      <c r="D18" s="108">
        <v>43263</v>
      </c>
      <c r="E18" s="77"/>
    </row>
    <row r="19" spans="3:5" x14ac:dyDescent="0.2">
      <c r="C19" s="56"/>
      <c r="D19" s="62">
        <v>43262</v>
      </c>
      <c r="E19" s="56" t="s">
        <v>465</v>
      </c>
    </row>
    <row r="20" spans="3:5" x14ac:dyDescent="0.2">
      <c r="C20" s="56"/>
      <c r="D20" s="62">
        <v>43262</v>
      </c>
      <c r="E20" s="56" t="s">
        <v>466</v>
      </c>
    </row>
    <row r="21" spans="3:5" x14ac:dyDescent="0.2">
      <c r="C21" s="56" t="s">
        <v>440</v>
      </c>
      <c r="D21" s="108">
        <v>43236</v>
      </c>
      <c r="E21" s="77"/>
    </row>
    <row r="22" spans="3:5" x14ac:dyDescent="0.2">
      <c r="C22" s="56"/>
      <c r="D22" s="62">
        <v>43236</v>
      </c>
      <c r="E22" s="56" t="s">
        <v>463</v>
      </c>
    </row>
    <row r="23" spans="3:5" x14ac:dyDescent="0.2">
      <c r="C23" s="56"/>
      <c r="D23" s="62">
        <v>43078</v>
      </c>
      <c r="E23" s="56" t="s">
        <v>462</v>
      </c>
    </row>
    <row r="24" spans="3:5" x14ac:dyDescent="0.2">
      <c r="D24" s="62">
        <v>42995</v>
      </c>
      <c r="E24" s="56" t="s">
        <v>451</v>
      </c>
    </row>
    <row r="25" spans="3:5" x14ac:dyDescent="0.2">
      <c r="D25" s="62">
        <v>42985</v>
      </c>
      <c r="E25" s="56" t="s">
        <v>453</v>
      </c>
    </row>
    <row r="26" spans="3:5" x14ac:dyDescent="0.2">
      <c r="D26" s="62">
        <v>42985</v>
      </c>
      <c r="E26" s="56" t="s">
        <v>452</v>
      </c>
    </row>
    <row r="27" spans="3:5" x14ac:dyDescent="0.2">
      <c r="D27" s="62">
        <v>42984</v>
      </c>
      <c r="E27" s="56" t="s">
        <v>442</v>
      </c>
    </row>
    <row r="28" spans="3:5" x14ac:dyDescent="0.2">
      <c r="D28" s="62">
        <v>42984</v>
      </c>
      <c r="E28" s="56" t="s">
        <v>441</v>
      </c>
    </row>
    <row r="29" spans="3:5" x14ac:dyDescent="0.2">
      <c r="D29" s="62">
        <v>42979</v>
      </c>
      <c r="E29" s="56" t="s">
        <v>402</v>
      </c>
    </row>
    <row r="30" spans="3:5" x14ac:dyDescent="0.2">
      <c r="C30" s="56" t="s">
        <v>397</v>
      </c>
      <c r="D30" s="108">
        <v>42889</v>
      </c>
      <c r="E30" s="77" t="s">
        <v>380</v>
      </c>
    </row>
    <row r="31" spans="3:5" x14ac:dyDescent="0.2">
      <c r="D31" s="62">
        <v>42889</v>
      </c>
      <c r="E31" s="56" t="s">
        <v>401</v>
      </c>
    </row>
    <row r="32" spans="3:5" x14ac:dyDescent="0.2">
      <c r="C32" s="56" t="s">
        <v>389</v>
      </c>
      <c r="D32" s="108">
        <v>42884</v>
      </c>
      <c r="E32" s="77" t="s">
        <v>380</v>
      </c>
    </row>
    <row r="33" spans="3:6" x14ac:dyDescent="0.2">
      <c r="D33" s="62">
        <v>42882</v>
      </c>
      <c r="E33" s="56" t="s">
        <v>395</v>
      </c>
    </row>
    <row r="34" spans="3:6" x14ac:dyDescent="0.2">
      <c r="D34" s="62">
        <v>42875</v>
      </c>
      <c r="E34" s="56" t="s">
        <v>396</v>
      </c>
    </row>
    <row r="35" spans="3:6" x14ac:dyDescent="0.2">
      <c r="D35" s="62">
        <v>42850</v>
      </c>
      <c r="E35" s="56" t="s">
        <v>390</v>
      </c>
    </row>
    <row r="36" spans="3:6" x14ac:dyDescent="0.2">
      <c r="C36" s="56" t="s">
        <v>387</v>
      </c>
      <c r="D36" s="79">
        <v>42692</v>
      </c>
      <c r="E36" s="77" t="s">
        <v>380</v>
      </c>
    </row>
    <row r="37" spans="3:6" x14ac:dyDescent="0.2">
      <c r="D37" s="62">
        <v>42691</v>
      </c>
      <c r="E37" s="56" t="s">
        <v>388</v>
      </c>
      <c r="F37" t="s">
        <v>454</v>
      </c>
    </row>
    <row r="38" spans="3:6" x14ac:dyDescent="0.2">
      <c r="C38" s="56" t="s">
        <v>385</v>
      </c>
      <c r="D38" s="79">
        <v>41578</v>
      </c>
      <c r="E38" s="77" t="s">
        <v>380</v>
      </c>
    </row>
    <row r="39" spans="3:6" x14ac:dyDescent="0.2">
      <c r="D39" s="62">
        <v>42658</v>
      </c>
      <c r="E39" s="56" t="s">
        <v>386</v>
      </c>
    </row>
    <row r="40" spans="3:6" x14ac:dyDescent="0.2">
      <c r="C40" s="56" t="s">
        <v>383</v>
      </c>
      <c r="D40" s="79">
        <v>42508</v>
      </c>
      <c r="E40" s="77" t="s">
        <v>380</v>
      </c>
    </row>
    <row r="41" spans="3:6" x14ac:dyDescent="0.2">
      <c r="D41" s="62">
        <v>42508</v>
      </c>
      <c r="E41" s="56" t="s">
        <v>384</v>
      </c>
    </row>
    <row r="42" spans="3:6" x14ac:dyDescent="0.2">
      <c r="C42" s="56" t="s">
        <v>379</v>
      </c>
      <c r="D42" s="79">
        <v>42507</v>
      </c>
      <c r="E42" s="77" t="s">
        <v>380</v>
      </c>
    </row>
    <row r="43" spans="3:6" x14ac:dyDescent="0.2">
      <c r="D43" s="62">
        <v>42507</v>
      </c>
      <c r="E43" s="56" t="s">
        <v>381</v>
      </c>
    </row>
    <row r="44" spans="3:6" x14ac:dyDescent="0.2">
      <c r="D44" s="62">
        <v>42507</v>
      </c>
      <c r="E44" s="56" t="s">
        <v>382</v>
      </c>
    </row>
    <row r="45" spans="3:6" x14ac:dyDescent="0.2">
      <c r="C45" s="56" t="s">
        <v>358</v>
      </c>
      <c r="D45" s="79">
        <v>42504</v>
      </c>
      <c r="E45" s="77" t="s">
        <v>276</v>
      </c>
    </row>
    <row r="46" spans="3:6" x14ac:dyDescent="0.2">
      <c r="D46" s="62">
        <v>42117</v>
      </c>
      <c r="E46" s="56" t="s">
        <v>378</v>
      </c>
    </row>
    <row r="47" spans="3:6" x14ac:dyDescent="0.2">
      <c r="D47" s="62">
        <v>42454</v>
      </c>
      <c r="E47" s="56" t="s">
        <v>372</v>
      </c>
    </row>
    <row r="48" spans="3:6" x14ac:dyDescent="0.2">
      <c r="D48" s="62">
        <v>42434</v>
      </c>
      <c r="E48" s="56" t="s">
        <v>359</v>
      </c>
    </row>
    <row r="49" spans="3:5" x14ac:dyDescent="0.2">
      <c r="C49" s="56" t="s">
        <v>357</v>
      </c>
      <c r="D49" s="79">
        <v>42392</v>
      </c>
      <c r="E49" s="77" t="s">
        <v>276</v>
      </c>
    </row>
    <row r="50" spans="3:5" x14ac:dyDescent="0.2">
      <c r="C50" s="56" t="s">
        <v>355</v>
      </c>
      <c r="D50" s="79">
        <v>42339</v>
      </c>
      <c r="E50" s="77" t="s">
        <v>276</v>
      </c>
    </row>
    <row r="51" spans="3:5" x14ac:dyDescent="0.2">
      <c r="D51" s="62">
        <v>42339</v>
      </c>
      <c r="E51" s="56" t="s">
        <v>356</v>
      </c>
    </row>
    <row r="52" spans="3:5" x14ac:dyDescent="0.2">
      <c r="C52" s="56" t="s">
        <v>352</v>
      </c>
      <c r="D52" s="79">
        <v>42319</v>
      </c>
      <c r="E52" s="77" t="s">
        <v>276</v>
      </c>
    </row>
    <row r="53" spans="3:5" x14ac:dyDescent="0.2">
      <c r="D53" s="62">
        <v>42319</v>
      </c>
      <c r="E53" s="56" t="s">
        <v>354</v>
      </c>
    </row>
    <row r="54" spans="3:5" x14ac:dyDescent="0.2">
      <c r="D54" s="62">
        <v>42317</v>
      </c>
      <c r="E54" s="56" t="s">
        <v>353</v>
      </c>
    </row>
    <row r="55" spans="3:5" x14ac:dyDescent="0.2">
      <c r="C55" s="56" t="s">
        <v>346</v>
      </c>
      <c r="D55" s="79">
        <v>42296</v>
      </c>
      <c r="E55" s="77"/>
    </row>
    <row r="56" spans="3:5" x14ac:dyDescent="0.2">
      <c r="D56" s="62">
        <v>42296</v>
      </c>
      <c r="E56" s="56" t="s">
        <v>349</v>
      </c>
    </row>
    <row r="57" spans="3:5" x14ac:dyDescent="0.2">
      <c r="D57" s="62">
        <v>42294</v>
      </c>
      <c r="E57" s="56" t="s">
        <v>347</v>
      </c>
    </row>
    <row r="58" spans="3:5" x14ac:dyDescent="0.2">
      <c r="C58" s="56" t="s">
        <v>344</v>
      </c>
      <c r="D58" s="79">
        <v>42222</v>
      </c>
      <c r="E58" s="77" t="s">
        <v>345</v>
      </c>
    </row>
    <row r="59" spans="3:5" x14ac:dyDescent="0.2">
      <c r="C59" s="56" t="s">
        <v>342</v>
      </c>
      <c r="D59" s="79">
        <v>42192</v>
      </c>
      <c r="E59" s="77" t="s">
        <v>343</v>
      </c>
    </row>
    <row r="60" spans="3:5" x14ac:dyDescent="0.2">
      <c r="C60" s="56" t="s">
        <v>340</v>
      </c>
      <c r="D60" s="79">
        <v>42185</v>
      </c>
      <c r="E60" s="77"/>
    </row>
    <row r="61" spans="3:5" x14ac:dyDescent="0.2">
      <c r="D61" s="62">
        <v>42185</v>
      </c>
      <c r="E61" s="56" t="s">
        <v>341</v>
      </c>
    </row>
    <row r="62" spans="3:5" x14ac:dyDescent="0.2">
      <c r="C62" s="56" t="s">
        <v>338</v>
      </c>
      <c r="D62" s="79">
        <v>42182</v>
      </c>
      <c r="E62" s="77"/>
    </row>
    <row r="63" spans="3:5" x14ac:dyDescent="0.2">
      <c r="D63" s="1">
        <v>42181</v>
      </c>
      <c r="E63" s="56" t="s">
        <v>339</v>
      </c>
    </row>
    <row r="64" spans="3:5" x14ac:dyDescent="0.2">
      <c r="C64" s="56" t="s">
        <v>335</v>
      </c>
      <c r="D64" s="79">
        <v>42160</v>
      </c>
      <c r="E64" s="77"/>
    </row>
    <row r="65" spans="3:5" x14ac:dyDescent="0.2">
      <c r="D65" s="1">
        <v>42111</v>
      </c>
      <c r="E65" s="56" t="s">
        <v>336</v>
      </c>
    </row>
    <row r="66" spans="3:5" x14ac:dyDescent="0.2">
      <c r="C66" s="56" t="s">
        <v>291</v>
      </c>
      <c r="D66" s="79">
        <v>41983</v>
      </c>
      <c r="E66" s="77" t="s">
        <v>276</v>
      </c>
    </row>
    <row r="67" spans="3:5" x14ac:dyDescent="0.2">
      <c r="D67" s="1">
        <v>41982</v>
      </c>
      <c r="E67" s="56" t="s">
        <v>322</v>
      </c>
    </row>
    <row r="68" spans="3:5" x14ac:dyDescent="0.2">
      <c r="C68" s="56" t="s">
        <v>282</v>
      </c>
      <c r="D68" s="79">
        <v>41956</v>
      </c>
      <c r="E68" s="77" t="s">
        <v>276</v>
      </c>
    </row>
    <row r="69" spans="3:5" x14ac:dyDescent="0.2">
      <c r="D69" s="1">
        <v>41955</v>
      </c>
      <c r="E69" s="56" t="s">
        <v>286</v>
      </c>
    </row>
    <row r="70" spans="3:5" x14ac:dyDescent="0.2">
      <c r="D70" s="1">
        <v>41955</v>
      </c>
      <c r="E70" s="56" t="s">
        <v>287</v>
      </c>
    </row>
    <row r="71" spans="3:5" x14ac:dyDescent="0.2">
      <c r="D71" s="1">
        <v>41951</v>
      </c>
      <c r="E71" s="56" t="s">
        <v>285</v>
      </c>
    </row>
    <row r="72" spans="3:5" x14ac:dyDescent="0.2">
      <c r="D72" s="1">
        <v>41950</v>
      </c>
      <c r="E72" s="56" t="s">
        <v>284</v>
      </c>
    </row>
    <row r="73" spans="3:5" x14ac:dyDescent="0.2">
      <c r="D73" s="1">
        <v>41941</v>
      </c>
      <c r="E73" s="56" t="s">
        <v>283</v>
      </c>
    </row>
    <row r="74" spans="3:5" x14ac:dyDescent="0.2">
      <c r="C74" s="56" t="s">
        <v>277</v>
      </c>
      <c r="D74" s="79">
        <v>41941</v>
      </c>
      <c r="E74" s="77" t="s">
        <v>276</v>
      </c>
    </row>
    <row r="75" spans="3:5" x14ac:dyDescent="0.2">
      <c r="D75" s="1">
        <v>41939</v>
      </c>
      <c r="E75" s="56" t="s">
        <v>281</v>
      </c>
    </row>
    <row r="76" spans="3:5" x14ac:dyDescent="0.2">
      <c r="D76" s="1">
        <v>41938</v>
      </c>
      <c r="E76" s="56" t="s">
        <v>280</v>
      </c>
    </row>
    <row r="77" spans="3:5" x14ac:dyDescent="0.2">
      <c r="D77" s="1">
        <v>41932</v>
      </c>
      <c r="E77" s="56" t="s">
        <v>279</v>
      </c>
    </row>
    <row r="78" spans="3:5" x14ac:dyDescent="0.2">
      <c r="D78" s="1">
        <v>41932</v>
      </c>
      <c r="E78" s="56" t="s">
        <v>278</v>
      </c>
    </row>
    <row r="79" spans="3:5" x14ac:dyDescent="0.2">
      <c r="C79" s="56" t="s">
        <v>274</v>
      </c>
      <c r="D79" s="62">
        <v>41929</v>
      </c>
      <c r="E79" s="77" t="s">
        <v>276</v>
      </c>
    </row>
    <row r="80" spans="3:5" x14ac:dyDescent="0.2">
      <c r="C80" s="56"/>
      <c r="D80" s="62">
        <v>41929</v>
      </c>
      <c r="E80" s="56" t="s">
        <v>275</v>
      </c>
    </row>
    <row r="81" spans="2:5" x14ac:dyDescent="0.2">
      <c r="C81" s="56"/>
      <c r="D81" s="62">
        <v>41916</v>
      </c>
      <c r="E81" s="56" t="s">
        <v>273</v>
      </c>
    </row>
    <row r="82" spans="2:5" x14ac:dyDescent="0.2">
      <c r="C82" s="56"/>
      <c r="D82" s="62">
        <v>41913</v>
      </c>
      <c r="E82" s="56" t="s">
        <v>272</v>
      </c>
    </row>
    <row r="83" spans="2:5" x14ac:dyDescent="0.2">
      <c r="B83" s="64"/>
      <c r="C83" s="60" t="s">
        <v>253</v>
      </c>
      <c r="D83" s="62">
        <v>41913</v>
      </c>
      <c r="E83" s="64"/>
    </row>
    <row r="84" spans="2:5" x14ac:dyDescent="0.2">
      <c r="B84" s="64"/>
      <c r="C84" s="60"/>
      <c r="D84" s="62">
        <v>41860</v>
      </c>
      <c r="E84" s="64" t="s">
        <v>265</v>
      </c>
    </row>
    <row r="85" spans="2:5" x14ac:dyDescent="0.2">
      <c r="B85" s="64"/>
      <c r="C85" s="60"/>
      <c r="D85" s="62"/>
      <c r="E85" s="64" t="s">
        <v>255</v>
      </c>
    </row>
    <row r="86" spans="2:5" x14ac:dyDescent="0.2">
      <c r="B86" s="64"/>
      <c r="C86" s="69" t="s">
        <v>262</v>
      </c>
      <c r="D86" s="70">
        <v>41775</v>
      </c>
      <c r="E86" s="69" t="s">
        <v>263</v>
      </c>
    </row>
    <row r="87" spans="2:5" x14ac:dyDescent="0.2">
      <c r="C87" s="66" t="s">
        <v>246</v>
      </c>
      <c r="D87" s="67">
        <v>41751</v>
      </c>
      <c r="E87" s="65" t="s">
        <v>251</v>
      </c>
    </row>
    <row r="88" spans="2:5" x14ac:dyDescent="0.2">
      <c r="C88" s="66" t="s">
        <v>252</v>
      </c>
      <c r="D88" s="67">
        <v>41744</v>
      </c>
      <c r="E88" s="64"/>
    </row>
    <row r="90" spans="2:5" x14ac:dyDescent="0.2">
      <c r="D90" s="78"/>
      <c r="E90" s="56"/>
    </row>
  </sheetData>
  <dataConsolidate/>
  <phoneticPr fontId="0" type="noConversion"/>
  <dataValidations count="1">
    <dataValidation type="list" allowBlank="1" showInputMessage="1" showErrorMessage="1" sqref="C9" xr:uid="{00000000-0002-0000-0000-000000000000}">
      <formula1>$B$10:$B$11</formula1>
    </dataValidation>
  </dataValidations>
  <pageMargins left="0.75" right="0.75" top="1" bottom="1" header="0.5" footer="0.5"/>
  <pageSetup orientation="portrait" horizontalDpi="4294967293" vertic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tart_Button_Click">
                <anchor moveWithCells="1" sizeWithCells="1">
                  <from>
                    <xdr:col>1</xdr:col>
                    <xdr:colOff>257175</xdr:colOff>
                    <xdr:row>3</xdr:row>
                    <xdr:rowOff>133350</xdr:rowOff>
                  </from>
                  <to>
                    <xdr:col>2</xdr:col>
                    <xdr:colOff>419100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"/>
  <sheetViews>
    <sheetView workbookViewId="0">
      <selection activeCell="B43" sqref="B43"/>
    </sheetView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G24"/>
  <sheetViews>
    <sheetView zoomScale="120" zoomScaleNormal="120" workbookViewId="0"/>
  </sheetViews>
  <sheetFormatPr defaultRowHeight="12.75" x14ac:dyDescent="0.2"/>
  <cols>
    <col min="1" max="1" width="27.28515625" customWidth="1"/>
    <col min="2" max="2" width="14.85546875" customWidth="1"/>
  </cols>
  <sheetData>
    <row r="1" spans="1:7" ht="34.5" customHeight="1" x14ac:dyDescent="0.2">
      <c r="A1" s="44" t="s">
        <v>121</v>
      </c>
      <c r="B1" s="44" t="s">
        <v>180</v>
      </c>
      <c r="C1" s="56" t="s">
        <v>254</v>
      </c>
      <c r="D1" t="s">
        <v>123</v>
      </c>
      <c r="E1" t="s">
        <v>124</v>
      </c>
    </row>
    <row r="2" spans="1:7" x14ac:dyDescent="0.2">
      <c r="A2" t="s">
        <v>128</v>
      </c>
      <c r="B2">
        <v>5</v>
      </c>
    </row>
    <row r="3" spans="1:7" x14ac:dyDescent="0.2">
      <c r="A3" t="s">
        <v>122</v>
      </c>
      <c r="B3">
        <v>5</v>
      </c>
    </row>
    <row r="4" spans="1:7" x14ac:dyDescent="0.2">
      <c r="A4" s="85" t="s">
        <v>125</v>
      </c>
      <c r="B4" t="b">
        <v>0</v>
      </c>
    </row>
    <row r="5" spans="1:7" x14ac:dyDescent="0.2">
      <c r="A5" s="85" t="s">
        <v>126</v>
      </c>
      <c r="B5" t="b">
        <v>0</v>
      </c>
    </row>
    <row r="6" spans="1:7" x14ac:dyDescent="0.2">
      <c r="A6" s="85" t="s">
        <v>127</v>
      </c>
      <c r="B6" t="b">
        <v>0</v>
      </c>
    </row>
    <row r="7" spans="1:7" x14ac:dyDescent="0.2">
      <c r="A7" s="85" t="s">
        <v>222</v>
      </c>
      <c r="B7" t="b">
        <v>0</v>
      </c>
    </row>
    <row r="8" spans="1:7" x14ac:dyDescent="0.2">
      <c r="A8" s="86" t="s">
        <v>232</v>
      </c>
      <c r="B8" t="b">
        <v>1</v>
      </c>
    </row>
    <row r="9" spans="1:7" x14ac:dyDescent="0.2">
      <c r="A9" s="56" t="s">
        <v>233</v>
      </c>
      <c r="B9">
        <v>0</v>
      </c>
    </row>
    <row r="10" spans="1:7" x14ac:dyDescent="0.2">
      <c r="A10" s="56" t="s">
        <v>377</v>
      </c>
      <c r="B10" t="b">
        <v>0</v>
      </c>
      <c r="E10" t="b">
        <v>1</v>
      </c>
    </row>
    <row r="11" spans="1:7" x14ac:dyDescent="0.2">
      <c r="A11" s="56" t="s">
        <v>242</v>
      </c>
      <c r="B11" t="b">
        <v>0</v>
      </c>
      <c r="C11" t="b">
        <v>1</v>
      </c>
      <c r="D11" t="b">
        <v>1</v>
      </c>
    </row>
    <row r="12" spans="1:7" ht="15" x14ac:dyDescent="0.2">
      <c r="A12" s="56" t="s">
        <v>374</v>
      </c>
      <c r="B12" t="s">
        <v>375</v>
      </c>
      <c r="C12" s="107"/>
      <c r="G12" s="107" t="s">
        <v>376</v>
      </c>
    </row>
    <row r="13" spans="1:7" ht="15" x14ac:dyDescent="0.2">
      <c r="A13" s="56" t="s">
        <v>245</v>
      </c>
      <c r="B13" s="106" t="s">
        <v>468</v>
      </c>
      <c r="C13" s="106" t="s">
        <v>469</v>
      </c>
      <c r="D13" s="106" t="s">
        <v>468</v>
      </c>
      <c r="G13" s="56" t="s">
        <v>373</v>
      </c>
    </row>
    <row r="14" spans="1:7" x14ac:dyDescent="0.2">
      <c r="A14" s="56" t="s">
        <v>257</v>
      </c>
      <c r="B14" s="56" t="s">
        <v>256</v>
      </c>
    </row>
    <row r="15" spans="1:7" x14ac:dyDescent="0.2">
      <c r="A15" s="56" t="s">
        <v>258</v>
      </c>
      <c r="C15" s="58">
        <v>0</v>
      </c>
    </row>
    <row r="16" spans="1:7" x14ac:dyDescent="0.2">
      <c r="A16" t="s">
        <v>261</v>
      </c>
    </row>
    <row r="17" spans="1:6" x14ac:dyDescent="0.2">
      <c r="A17" s="56" t="s">
        <v>264</v>
      </c>
      <c r="B17" s="56" t="s">
        <v>325</v>
      </c>
      <c r="D17" s="56" t="s">
        <v>325</v>
      </c>
    </row>
    <row r="18" spans="1:6" x14ac:dyDescent="0.2">
      <c r="A18" s="56" t="s">
        <v>288</v>
      </c>
      <c r="B18" s="56" t="s">
        <v>290</v>
      </c>
    </row>
    <row r="19" spans="1:6" x14ac:dyDescent="0.2">
      <c r="A19" s="56" t="s">
        <v>292</v>
      </c>
      <c r="B19" s="56" t="s">
        <v>293</v>
      </c>
    </row>
    <row r="20" spans="1:6" x14ac:dyDescent="0.2">
      <c r="A20" s="56" t="s">
        <v>321</v>
      </c>
      <c r="B20" s="1">
        <v>41575</v>
      </c>
    </row>
    <row r="21" spans="1:6" x14ac:dyDescent="0.2">
      <c r="A21" s="56" t="s">
        <v>324</v>
      </c>
      <c r="B21" t="b">
        <v>0</v>
      </c>
      <c r="C21" t="b">
        <v>0</v>
      </c>
      <c r="D21" t="b">
        <v>1</v>
      </c>
      <c r="E21" t="b">
        <v>0</v>
      </c>
    </row>
    <row r="22" spans="1:6" ht="15" x14ac:dyDescent="0.2">
      <c r="A22" s="56" t="s">
        <v>337</v>
      </c>
      <c r="B22" t="s">
        <v>348</v>
      </c>
      <c r="F22" s="114" t="s">
        <v>450</v>
      </c>
    </row>
    <row r="24" spans="1:6" x14ac:dyDescent="0.2">
      <c r="A24" s="86" t="s">
        <v>259</v>
      </c>
      <c r="B24" s="56" t="s">
        <v>260</v>
      </c>
      <c r="C24" s="56" t="s">
        <v>323</v>
      </c>
    </row>
  </sheetData>
  <phoneticPr fontId="0" type="noConversion"/>
  <dataValidations count="3">
    <dataValidation type="list" allowBlank="1" showInputMessage="1" showErrorMessage="1" sqref="C21:E21" xr:uid="{00000000-0002-0000-0200-000000000000}">
      <formula1>"True,false"</formula1>
    </dataValidation>
    <dataValidation type="list" allowBlank="1" showInputMessage="1" showErrorMessage="1" sqref="B22" xr:uid="{00000000-0002-0000-0200-000001000000}">
      <formula1>"NBA,Covers"</formula1>
    </dataValidation>
    <dataValidation type="list" allowBlank="1" showInputMessage="1" showErrorMessage="1" sqref="C12" xr:uid="{00000000-0002-0000-0200-000002000000}">
      <formula1>",http://bball1.com.LIN.arvixe.com/"</formula1>
    </dataValidation>
  </dataValidations>
  <hyperlinks>
    <hyperlink ref="G12" r:id="rId1" xr:uid="{00000000-0004-0000-0200-000000000000}"/>
    <hyperlink ref="C13" r:id="rId2" xr:uid="{00000000-0004-0000-0200-000001000000}"/>
  </hyperlinks>
  <pageMargins left="0.75" right="0.75" top="1" bottom="1" header="0.5" footer="0.5"/>
  <pageSetup orientation="portrait" horizontalDpi="4294967293" verticalDpi="0" r:id="rId3"/>
  <headerFooter alignWithMargins="0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6" name="Button 1">
              <controlPr defaultSize="0" print="0" autoFill="0" autoPict="0" macro="[0]!M100_open_Macro">
                <anchor moveWithCells="1" sizeWithCells="1">
                  <from>
                    <xdr:col>0</xdr:col>
                    <xdr:colOff>695325</xdr:colOff>
                    <xdr:row>0</xdr:row>
                    <xdr:rowOff>28575</xdr:rowOff>
                  </from>
                  <to>
                    <xdr:col>1</xdr:col>
                    <xdr:colOff>9525</xdr:colOff>
                    <xdr:row>0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GoToLeagueVars">
                <anchor moveWithCells="1" sizeWithCells="1">
                  <from>
                    <xdr:col>1</xdr:col>
                    <xdr:colOff>57150</xdr:colOff>
                    <xdr:row>0</xdr:row>
                    <xdr:rowOff>38100</xdr:rowOff>
                  </from>
                  <to>
                    <xdr:col>2</xdr:col>
                    <xdr:colOff>9525</xdr:colOff>
                    <xdr:row>0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H37"/>
  <sheetViews>
    <sheetView tabSelected="1" workbookViewId="0">
      <pane ySplit="1" topLeftCell="A5" activePane="bottomLeft" state="frozen"/>
      <selection pane="bottomLeft" activeCell="A25" sqref="A25"/>
    </sheetView>
  </sheetViews>
  <sheetFormatPr defaultRowHeight="15" x14ac:dyDescent="0.2"/>
  <cols>
    <col min="1" max="1" width="11.7109375" style="72" customWidth="1"/>
    <col min="2" max="2" width="11.5703125" style="72" customWidth="1"/>
    <col min="3" max="3" width="26.42578125" style="72" customWidth="1"/>
    <col min="4" max="4" width="10.42578125" style="72" customWidth="1"/>
    <col min="5" max="5" width="38.28515625" style="72" customWidth="1"/>
    <col min="6" max="6" width="12.7109375" style="72" bestFit="1" customWidth="1"/>
    <col min="7" max="7" width="13.42578125" style="72" customWidth="1"/>
    <col min="8" max="16384" width="9.140625" style="72"/>
  </cols>
  <sheetData>
    <row r="1" spans="1:5" ht="38.25" customHeight="1" x14ac:dyDescent="0.25">
      <c r="A1" s="71" t="s">
        <v>137</v>
      </c>
      <c r="B1" s="71" t="s">
        <v>138</v>
      </c>
      <c r="C1" s="71" t="s">
        <v>181</v>
      </c>
      <c r="D1" s="71" t="s">
        <v>143</v>
      </c>
      <c r="E1" s="71" t="s">
        <v>182</v>
      </c>
    </row>
    <row r="2" spans="1:5" x14ac:dyDescent="0.2">
      <c r="A2" s="72">
        <v>0</v>
      </c>
      <c r="B2" s="72">
        <v>1</v>
      </c>
      <c r="C2" s="72" t="s">
        <v>183</v>
      </c>
    </row>
    <row r="3" spans="1:5" x14ac:dyDescent="0.2">
      <c r="A3" s="72">
        <v>48</v>
      </c>
      <c r="B3" s="72">
        <v>40</v>
      </c>
      <c r="C3" s="72" t="s">
        <v>184</v>
      </c>
      <c r="E3" s="72" t="s">
        <v>185</v>
      </c>
    </row>
    <row r="4" spans="1:5" x14ac:dyDescent="0.2">
      <c r="A4" s="72">
        <v>4</v>
      </c>
      <c r="B4" s="72">
        <v>4</v>
      </c>
      <c r="C4" s="72" t="s">
        <v>225</v>
      </c>
      <c r="E4" s="72" t="s">
        <v>226</v>
      </c>
    </row>
    <row r="5" spans="1:5" x14ac:dyDescent="0.2">
      <c r="A5" s="72">
        <v>5</v>
      </c>
      <c r="B5" s="72">
        <v>5</v>
      </c>
      <c r="C5" s="72" t="s">
        <v>228</v>
      </c>
      <c r="E5" s="72" t="s">
        <v>227</v>
      </c>
    </row>
    <row r="6" spans="1:5" x14ac:dyDescent="0.2">
      <c r="A6" s="72">
        <v>30</v>
      </c>
      <c r="B6" s="72">
        <v>12</v>
      </c>
      <c r="C6" s="72" t="s">
        <v>186</v>
      </c>
      <c r="E6" s="72" t="s">
        <v>187</v>
      </c>
    </row>
    <row r="7" spans="1:5" ht="15.75" x14ac:dyDescent="0.25">
      <c r="C7" s="73" t="s">
        <v>188</v>
      </c>
      <c r="D7" s="73" t="s">
        <v>189</v>
      </c>
    </row>
    <row r="8" spans="1:5" x14ac:dyDescent="0.2">
      <c r="A8" s="74">
        <v>160</v>
      </c>
      <c r="B8" s="74">
        <v>130</v>
      </c>
      <c r="C8" s="72" t="s">
        <v>190</v>
      </c>
    </row>
    <row r="9" spans="1:5" x14ac:dyDescent="0.2">
      <c r="A9" s="74">
        <v>25.2</v>
      </c>
      <c r="B9" s="74">
        <v>20.88</v>
      </c>
      <c r="C9" s="72" t="s">
        <v>191</v>
      </c>
    </row>
    <row r="10" spans="1:5" x14ac:dyDescent="0.2">
      <c r="A10" s="74">
        <v>10.96</v>
      </c>
      <c r="B10" s="74">
        <v>10.35</v>
      </c>
      <c r="C10" s="72" t="s">
        <v>192</v>
      </c>
    </row>
    <row r="11" spans="1:5" x14ac:dyDescent="0.2">
      <c r="A11" s="74">
        <v>14.5</v>
      </c>
      <c r="B11" s="74">
        <v>15.75</v>
      </c>
      <c r="C11" s="72" t="s">
        <v>193</v>
      </c>
      <c r="E11" s="72" t="s">
        <v>194</v>
      </c>
    </row>
    <row r="12" spans="1:5" x14ac:dyDescent="0.2">
      <c r="A12" s="75">
        <v>210</v>
      </c>
      <c r="B12" s="75">
        <v>190</v>
      </c>
      <c r="C12" s="72" t="s">
        <v>195</v>
      </c>
    </row>
    <row r="13" spans="1:5" x14ac:dyDescent="0.2">
      <c r="A13" s="75">
        <v>110</v>
      </c>
      <c r="B13" s="75">
        <v>90</v>
      </c>
      <c r="C13" s="72" t="s">
        <v>196</v>
      </c>
    </row>
    <row r="14" spans="1:5" x14ac:dyDescent="0.2">
      <c r="A14" s="75">
        <v>8</v>
      </c>
      <c r="B14" s="75">
        <v>7</v>
      </c>
      <c r="C14" s="72" t="s">
        <v>197</v>
      </c>
      <c r="E14" s="72" t="s">
        <v>198</v>
      </c>
    </row>
    <row r="15" spans="1:5" x14ac:dyDescent="0.2">
      <c r="A15" s="75" t="b">
        <v>1</v>
      </c>
      <c r="B15" s="75" t="b">
        <v>0</v>
      </c>
      <c r="C15" s="72" t="s">
        <v>199</v>
      </c>
      <c r="E15" s="72" t="s">
        <v>200</v>
      </c>
    </row>
    <row r="16" spans="1:5" x14ac:dyDescent="0.2">
      <c r="A16" s="72" t="s">
        <v>201</v>
      </c>
      <c r="B16" s="72" t="s">
        <v>201</v>
      </c>
      <c r="C16" s="72" t="s">
        <v>202</v>
      </c>
    </row>
    <row r="17" spans="1:6" x14ac:dyDescent="0.2">
      <c r="A17" s="72">
        <v>30</v>
      </c>
      <c r="B17" s="72">
        <v>12</v>
      </c>
      <c r="C17" s="72" t="s">
        <v>438</v>
      </c>
      <c r="E17" s="72" t="s">
        <v>439</v>
      </c>
    </row>
    <row r="18" spans="1:6" x14ac:dyDescent="0.2">
      <c r="A18" s="72" t="s">
        <v>203</v>
      </c>
      <c r="B18" s="72" t="s">
        <v>204</v>
      </c>
      <c r="C18" s="72" t="s">
        <v>205</v>
      </c>
      <c r="E18" s="72" t="s">
        <v>206</v>
      </c>
    </row>
    <row r="19" spans="1:6" x14ac:dyDescent="0.2">
      <c r="C19" s="72" t="s">
        <v>207</v>
      </c>
      <c r="E19" s="72" t="s">
        <v>208</v>
      </c>
    </row>
    <row r="20" spans="1:6" x14ac:dyDescent="0.2">
      <c r="A20" s="72">
        <v>240</v>
      </c>
      <c r="B20" s="72">
        <v>185</v>
      </c>
      <c r="C20" s="72" t="s">
        <v>350</v>
      </c>
    </row>
    <row r="21" spans="1:6" x14ac:dyDescent="0.2">
      <c r="A21" s="72">
        <v>20</v>
      </c>
      <c r="B21" s="72">
        <v>10</v>
      </c>
      <c r="C21" s="72" t="s">
        <v>351</v>
      </c>
    </row>
    <row r="22" spans="1:6" x14ac:dyDescent="0.2">
      <c r="A22" s="72">
        <v>400</v>
      </c>
      <c r="B22" s="72">
        <v>1000</v>
      </c>
      <c r="C22" s="72" t="s">
        <v>398</v>
      </c>
    </row>
    <row r="23" spans="1:6" x14ac:dyDescent="0.2">
      <c r="A23" s="72">
        <v>200</v>
      </c>
      <c r="B23" s="72">
        <v>300</v>
      </c>
      <c r="C23" s="72" t="s">
        <v>399</v>
      </c>
    </row>
    <row r="24" spans="1:6" x14ac:dyDescent="0.2">
      <c r="A24" s="72">
        <v>-5</v>
      </c>
      <c r="B24" s="72">
        <v>-5</v>
      </c>
      <c r="C24" s="72" t="s">
        <v>400</v>
      </c>
    </row>
    <row r="25" spans="1:6" x14ac:dyDescent="0.2">
      <c r="A25" s="111">
        <v>4</v>
      </c>
      <c r="B25" s="111">
        <v>3</v>
      </c>
      <c r="C25" s="111" t="s">
        <v>130</v>
      </c>
    </row>
    <row r="26" spans="1:6" x14ac:dyDescent="0.2">
      <c r="A26" s="111">
        <v>5</v>
      </c>
      <c r="B26" s="111">
        <v>6</v>
      </c>
      <c r="C26" s="111" t="s">
        <v>131</v>
      </c>
    </row>
    <row r="27" spans="1:6" x14ac:dyDescent="0.2">
      <c r="A27" s="111">
        <v>12</v>
      </c>
      <c r="B27" s="111">
        <v>9</v>
      </c>
      <c r="C27" s="111" t="s">
        <v>132</v>
      </c>
    </row>
    <row r="28" spans="1:6" x14ac:dyDescent="0.2">
      <c r="A28" s="112">
        <v>0</v>
      </c>
      <c r="B28" s="112">
        <v>1</v>
      </c>
      <c r="C28" s="111" t="s">
        <v>209</v>
      </c>
      <c r="D28" s="72" t="s">
        <v>210</v>
      </c>
    </row>
    <row r="29" spans="1:6" x14ac:dyDescent="0.2">
      <c r="A29" s="112">
        <v>0</v>
      </c>
      <c r="B29" s="112">
        <v>0</v>
      </c>
      <c r="C29" s="111" t="s">
        <v>211</v>
      </c>
      <c r="D29" s="72" t="s">
        <v>210</v>
      </c>
    </row>
    <row r="30" spans="1:6" x14ac:dyDescent="0.2">
      <c r="A30" s="112">
        <v>1</v>
      </c>
      <c r="B30" s="112">
        <v>1</v>
      </c>
      <c r="C30" s="111" t="s">
        <v>212</v>
      </c>
      <c r="D30" s="72" t="s">
        <v>210</v>
      </c>
      <c r="F30" s="72" t="s">
        <v>243</v>
      </c>
    </row>
    <row r="31" spans="1:6" x14ac:dyDescent="0.2">
      <c r="A31" s="113">
        <v>0.67</v>
      </c>
      <c r="B31" s="113">
        <v>0.35</v>
      </c>
      <c r="C31" s="111" t="s">
        <v>213</v>
      </c>
      <c r="D31" s="72" t="s">
        <v>210</v>
      </c>
      <c r="E31" s="72" t="s">
        <v>244</v>
      </c>
    </row>
    <row r="32" spans="1:6" x14ac:dyDescent="0.2">
      <c r="A32" s="111">
        <v>-6</v>
      </c>
      <c r="B32" s="111">
        <v>-3.5</v>
      </c>
      <c r="C32" s="111" t="s">
        <v>214</v>
      </c>
      <c r="D32" s="72" t="s">
        <v>210</v>
      </c>
    </row>
    <row r="33" spans="1:8" x14ac:dyDescent="0.2">
      <c r="A33" s="111">
        <v>4</v>
      </c>
      <c r="B33" s="111">
        <v>3</v>
      </c>
      <c r="C33" s="111" t="s">
        <v>215</v>
      </c>
      <c r="D33" s="72" t="s">
        <v>210</v>
      </c>
    </row>
    <row r="34" spans="1:8" x14ac:dyDescent="0.2">
      <c r="A34" s="111">
        <v>2</v>
      </c>
      <c r="B34" s="111">
        <v>2</v>
      </c>
      <c r="C34" s="111" t="s">
        <v>216</v>
      </c>
      <c r="D34" s="72" t="s">
        <v>210</v>
      </c>
    </row>
    <row r="35" spans="1:8" ht="26.25" customHeight="1" x14ac:dyDescent="0.2">
      <c r="A35" s="76" t="s">
        <v>217</v>
      </c>
      <c r="B35" s="76" t="s">
        <v>218</v>
      </c>
      <c r="C35" s="72" t="s">
        <v>219</v>
      </c>
      <c r="D35" s="72" t="s">
        <v>220</v>
      </c>
      <c r="E35" s="72" t="s">
        <v>221</v>
      </c>
    </row>
    <row r="36" spans="1:8" x14ac:dyDescent="0.2">
      <c r="A36" s="72" t="s">
        <v>348</v>
      </c>
      <c r="B36" s="72" t="s">
        <v>348</v>
      </c>
      <c r="C36" s="72" t="s">
        <v>337</v>
      </c>
      <c r="E36" s="114" t="s">
        <v>450</v>
      </c>
    </row>
    <row r="37" spans="1:8" x14ac:dyDescent="0.2">
      <c r="A37" s="72" t="s">
        <v>393</v>
      </c>
      <c r="B37" s="72" t="s">
        <v>393</v>
      </c>
      <c r="C37" s="72" t="s">
        <v>391</v>
      </c>
      <c r="E37" s="72" t="s">
        <v>394</v>
      </c>
      <c r="F37" s="116">
        <v>43035</v>
      </c>
      <c r="G37" s="117" t="s">
        <v>455</v>
      </c>
      <c r="H37" s="72" t="s">
        <v>392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4" r:id="rId3" name="Button 2">
              <controlPr defaultSize="0" print="0" autoFill="0" autoPict="0" macro="[0]!M100_open_Macro">
                <anchor moveWithCells="1" sizeWithCells="1">
                  <from>
                    <xdr:col>0</xdr:col>
                    <xdr:colOff>38100</xdr:colOff>
                    <xdr:row>0</xdr:row>
                    <xdr:rowOff>28575</xdr:rowOff>
                  </from>
                  <to>
                    <xdr:col>0</xdr:col>
                    <xdr:colOff>752475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E5"/>
  <sheetViews>
    <sheetView workbookViewId="0">
      <selection activeCell="D37" sqref="D37"/>
    </sheetView>
  </sheetViews>
  <sheetFormatPr defaultRowHeight="12.75" x14ac:dyDescent="0.2"/>
  <cols>
    <col min="1" max="1" width="11.85546875" bestFit="1" customWidth="1"/>
    <col min="2" max="2" width="14.5703125" bestFit="1" customWidth="1"/>
    <col min="3" max="3" width="37.7109375" bestFit="1" customWidth="1"/>
    <col min="4" max="4" width="19.7109375" customWidth="1"/>
    <col min="5" max="5" width="36.85546875" customWidth="1"/>
  </cols>
  <sheetData>
    <row r="1" spans="1:5" x14ac:dyDescent="0.2">
      <c r="A1" s="104" t="s">
        <v>143</v>
      </c>
      <c r="B1" s="104" t="s">
        <v>360</v>
      </c>
      <c r="C1" s="104" t="s">
        <v>361</v>
      </c>
      <c r="D1" s="104" t="s">
        <v>362</v>
      </c>
      <c r="E1" s="104" t="s">
        <v>182</v>
      </c>
    </row>
    <row r="2" spans="1:5" x14ac:dyDescent="0.2">
      <c r="A2" s="56" t="s">
        <v>363</v>
      </c>
      <c r="B2" s="56" t="s">
        <v>323</v>
      </c>
      <c r="C2" s="56" t="s">
        <v>364</v>
      </c>
      <c r="D2" t="s">
        <v>256</v>
      </c>
    </row>
    <row r="3" spans="1:5" x14ac:dyDescent="0.2">
      <c r="A3" s="56" t="s">
        <v>366</v>
      </c>
      <c r="B3" s="56" t="s">
        <v>323</v>
      </c>
      <c r="C3" s="56" t="s">
        <v>364</v>
      </c>
      <c r="D3" s="56" t="s">
        <v>365</v>
      </c>
    </row>
    <row r="4" spans="1:5" x14ac:dyDescent="0.2">
      <c r="A4" s="56" t="s">
        <v>366</v>
      </c>
      <c r="B4" s="56" t="s">
        <v>323</v>
      </c>
      <c r="C4" s="56" t="s">
        <v>367</v>
      </c>
      <c r="D4" s="56" t="s">
        <v>368</v>
      </c>
    </row>
    <row r="5" spans="1:5" x14ac:dyDescent="0.2">
      <c r="A5" s="56" t="s">
        <v>366</v>
      </c>
      <c r="B5" s="105" t="s">
        <v>370</v>
      </c>
      <c r="C5" t="s">
        <v>369</v>
      </c>
      <c r="D5" s="56" t="s">
        <v>371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D6"/>
  <sheetViews>
    <sheetView workbookViewId="0">
      <selection activeCell="A4" sqref="A4"/>
    </sheetView>
  </sheetViews>
  <sheetFormatPr defaultRowHeight="12.75" x14ac:dyDescent="0.2"/>
  <cols>
    <col min="1" max="2" width="10.140625" bestFit="1" customWidth="1"/>
    <col min="3" max="3" width="10.140625" customWidth="1"/>
    <col min="4" max="4" width="13.28515625" customWidth="1"/>
    <col min="5" max="5" width="10.85546875" customWidth="1"/>
    <col min="6" max="6" width="11.42578125" customWidth="1"/>
    <col min="8" max="8" width="12.7109375" hidden="1" customWidth="1"/>
    <col min="9" max="9" width="11.28515625" hidden="1" customWidth="1"/>
    <col min="11" max="11" width="10.28515625" customWidth="1"/>
    <col min="13" max="18" width="0" hidden="1" customWidth="1"/>
  </cols>
  <sheetData>
    <row r="1" spans="1:30" ht="18" x14ac:dyDescent="0.25">
      <c r="A1" s="37" t="s">
        <v>18</v>
      </c>
    </row>
    <row r="2" spans="1:30" x14ac:dyDescent="0.2">
      <c r="H2" s="122" t="s">
        <v>229</v>
      </c>
      <c r="I2" s="123"/>
    </row>
    <row r="3" spans="1:30" x14ac:dyDescent="0.2">
      <c r="A3" s="4" t="s">
        <v>20</v>
      </c>
      <c r="B3" s="4" t="s">
        <v>19</v>
      </c>
      <c r="C3" s="59" t="s">
        <v>223</v>
      </c>
      <c r="D3" s="59" t="s">
        <v>334</v>
      </c>
      <c r="E3" s="59" t="s">
        <v>240</v>
      </c>
      <c r="F3" s="59" t="s">
        <v>241</v>
      </c>
      <c r="G3" s="59" t="s">
        <v>224</v>
      </c>
      <c r="H3" s="59" t="s">
        <v>230</v>
      </c>
      <c r="I3" s="59" t="s">
        <v>231</v>
      </c>
      <c r="J3" s="4" t="s">
        <v>21</v>
      </c>
      <c r="K3" s="59" t="s">
        <v>10</v>
      </c>
      <c r="L3" s="59" t="s">
        <v>11</v>
      </c>
      <c r="M3" s="59" t="s">
        <v>234</v>
      </c>
      <c r="N3" s="59" t="s">
        <v>235</v>
      </c>
      <c r="O3" s="59" t="s">
        <v>239</v>
      </c>
      <c r="P3" s="59" t="s">
        <v>236</v>
      </c>
      <c r="Q3" s="59" t="s">
        <v>237</v>
      </c>
      <c r="R3" s="59" t="s">
        <v>238</v>
      </c>
      <c r="S3" s="87" t="s">
        <v>327</v>
      </c>
      <c r="T3" s="88" t="s">
        <v>6</v>
      </c>
      <c r="U3" s="87" t="s">
        <v>326</v>
      </c>
      <c r="V3" s="89" t="s">
        <v>330</v>
      </c>
      <c r="W3" s="89" t="s">
        <v>328</v>
      </c>
      <c r="X3" s="89" t="s">
        <v>329</v>
      </c>
      <c r="Y3" s="87" t="s">
        <v>331</v>
      </c>
      <c r="Z3" s="87" t="s">
        <v>332</v>
      </c>
      <c r="AA3" s="87" t="s">
        <v>333</v>
      </c>
      <c r="AB3" s="4" t="s">
        <v>139</v>
      </c>
      <c r="AC3" s="4" t="s">
        <v>140</v>
      </c>
    </row>
    <row r="4" spans="1:30" x14ac:dyDescent="0.2">
      <c r="A4" s="1">
        <v>43411</v>
      </c>
      <c r="B4" s="1">
        <v>43454</v>
      </c>
      <c r="C4" s="101">
        <v>215</v>
      </c>
      <c r="D4" s="101">
        <v>212.5</v>
      </c>
      <c r="E4" s="90">
        <v>106</v>
      </c>
      <c r="F4" s="90">
        <v>106.48</v>
      </c>
      <c r="G4" s="90">
        <v>220.8</v>
      </c>
      <c r="H4" s="91">
        <v>-0.08</v>
      </c>
      <c r="I4" s="91">
        <v>-0.43</v>
      </c>
      <c r="J4" s="90">
        <v>21</v>
      </c>
      <c r="K4" s="90">
        <v>12</v>
      </c>
      <c r="L4" s="90">
        <v>9</v>
      </c>
      <c r="M4" s="90">
        <v>26.9</v>
      </c>
      <c r="N4" s="90">
        <v>29.14</v>
      </c>
      <c r="O4" s="90">
        <v>11.43</v>
      </c>
      <c r="P4" s="90">
        <v>10.38</v>
      </c>
      <c r="Q4" s="90">
        <v>19.29</v>
      </c>
      <c r="R4" s="90">
        <v>18.14</v>
      </c>
      <c r="S4" s="92">
        <v>18.7</v>
      </c>
      <c r="T4" s="93">
        <v>24.4</v>
      </c>
      <c r="U4" s="94">
        <v>0.76600000000000001</v>
      </c>
      <c r="V4" s="95">
        <v>28</v>
      </c>
      <c r="W4" s="96">
        <v>56.5</v>
      </c>
      <c r="X4" s="97">
        <v>0.496</v>
      </c>
      <c r="Y4" s="98">
        <v>10.9</v>
      </c>
      <c r="Z4" s="98">
        <v>31.7</v>
      </c>
      <c r="AA4" s="99">
        <v>0.34399999999999997</v>
      </c>
      <c r="AB4" s="100">
        <v>0.442</v>
      </c>
      <c r="AC4" s="90">
        <v>168.3</v>
      </c>
      <c r="AD4" s="55"/>
    </row>
    <row r="5" spans="1:30" x14ac:dyDescent="0.2">
      <c r="K5" s="102">
        <f>(trUnders/(trUnders+trOvers))</f>
        <v>0.5714285714285714</v>
      </c>
      <c r="M5" s="57">
        <f>(trLineDiffClose+trLineDiffOpen)/2</f>
        <v>-0.255</v>
      </c>
      <c r="N5" s="57"/>
      <c r="O5" s="57">
        <f>(trOvers+trTLclose)/2</f>
        <v>114.9</v>
      </c>
      <c r="P5" s="57"/>
      <c r="Q5" s="57" t="e">
        <f>(Var+Var_Value) / 2</f>
        <v>#REF!</v>
      </c>
    </row>
    <row r="6" spans="1:30" x14ac:dyDescent="0.2">
      <c r="M6" s="55">
        <f>(M5*2)/varTotBubbleGames*2</f>
        <v>-0.20400000000000001</v>
      </c>
      <c r="O6" s="55">
        <f>(O5*3)/varTotBubbleGames*2</f>
        <v>137.88000000000002</v>
      </c>
      <c r="Q6" s="55" t="e">
        <f>(Q5)/varTotBubbleGames*2</f>
        <v>#REF!</v>
      </c>
    </row>
  </sheetData>
  <mergeCells count="1">
    <mergeCell ref="H2:I2"/>
  </mergeCells>
  <phoneticPr fontId="0" type="noConversion"/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8510_Calc_League_Avg_For_DateRange">
                <anchor moveWithCells="1" sizeWithCells="1">
                  <from>
                    <xdr:col>3</xdr:col>
                    <xdr:colOff>600075</xdr:colOff>
                    <xdr:row>0</xdr:row>
                    <xdr:rowOff>9525</xdr:rowOff>
                  </from>
                  <to>
                    <xdr:col>5</xdr:col>
                    <xdr:colOff>142875</xdr:colOff>
                    <xdr:row>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X22"/>
  <sheetViews>
    <sheetView zoomScale="120" zoomScaleNormal="120" workbookViewId="0"/>
  </sheetViews>
  <sheetFormatPr defaultRowHeight="12.75" x14ac:dyDescent="0.2"/>
  <cols>
    <col min="1" max="1" width="8" customWidth="1"/>
    <col min="2" max="2" width="8.42578125" customWidth="1"/>
    <col min="4" max="4" width="9.85546875" customWidth="1"/>
    <col min="5" max="7" width="7" customWidth="1"/>
    <col min="10" max="10" width="9.7109375" customWidth="1"/>
    <col min="11" max="13" width="7" customWidth="1"/>
    <col min="22" max="22" width="3" customWidth="1"/>
    <col min="23" max="23" width="10.140625" customWidth="1"/>
  </cols>
  <sheetData>
    <row r="1" spans="1:24" ht="13.5" thickBot="1" x14ac:dyDescent="0.25">
      <c r="A1" s="4" t="s">
        <v>0</v>
      </c>
      <c r="B1" s="59" t="s">
        <v>460</v>
      </c>
    </row>
    <row r="2" spans="1:24" ht="12.75" customHeight="1" x14ac:dyDescent="0.2">
      <c r="A2" t="s">
        <v>308</v>
      </c>
      <c r="B2" t="s">
        <v>115</v>
      </c>
      <c r="I2">
        <v>130</v>
      </c>
      <c r="J2">
        <v>50</v>
      </c>
      <c r="K2">
        <v>15</v>
      </c>
      <c r="L2">
        <v>21</v>
      </c>
      <c r="M2">
        <v>15.75</v>
      </c>
      <c r="N2">
        <v>10.35</v>
      </c>
      <c r="P2">
        <v>0.67</v>
      </c>
      <c r="Q2" s="121" t="s">
        <v>456</v>
      </c>
      <c r="S2" s="121" t="s">
        <v>459</v>
      </c>
      <c r="T2" s="121" t="s">
        <v>458</v>
      </c>
      <c r="U2" s="121" t="s">
        <v>457</v>
      </c>
    </row>
    <row r="3" spans="1:24" ht="12.75" customHeight="1" thickBot="1" x14ac:dyDescent="0.25">
      <c r="E3">
        <f>AVERAGE(E5:E9)</f>
        <v>62.8</v>
      </c>
      <c r="F3">
        <f>AVERAGE(F5:F9)</f>
        <v>29</v>
      </c>
      <c r="G3">
        <f>AVERAGE(G5:G9)</f>
        <v>24.8</v>
      </c>
      <c r="H3">
        <f>AVERAGE(H5:H9)</f>
        <v>14</v>
      </c>
      <c r="I3">
        <f>AVERAGE(I5:I9)</f>
        <v>11.6</v>
      </c>
      <c r="J3" s="124" t="s">
        <v>9</v>
      </c>
      <c r="K3" s="124"/>
      <c r="L3" s="124"/>
      <c r="M3" s="124"/>
      <c r="N3" s="124"/>
      <c r="O3" s="124"/>
      <c r="Q3" s="118">
        <v>160</v>
      </c>
      <c r="S3" s="118">
        <v>25.200000762939453</v>
      </c>
      <c r="T3" s="118">
        <v>14.5</v>
      </c>
      <c r="U3" s="118">
        <v>10.960000038146973</v>
      </c>
    </row>
    <row r="4" spans="1:24" ht="12.75" customHeight="1" x14ac:dyDescent="0.2">
      <c r="A4" s="3" t="s">
        <v>1</v>
      </c>
      <c r="B4" s="5" t="s">
        <v>2</v>
      </c>
      <c r="C4" s="9" t="s">
        <v>133</v>
      </c>
      <c r="D4" s="6" t="s">
        <v>3</v>
      </c>
      <c r="E4" s="119" t="s">
        <v>4</v>
      </c>
      <c r="F4" s="119" t="s">
        <v>5</v>
      </c>
      <c r="G4" s="7" t="s">
        <v>6</v>
      </c>
      <c r="H4" s="7" t="s">
        <v>7</v>
      </c>
      <c r="I4" s="8" t="s">
        <v>8</v>
      </c>
      <c r="J4" s="9" t="s">
        <v>3</v>
      </c>
      <c r="K4" s="120" t="s">
        <v>4</v>
      </c>
      <c r="L4" s="120" t="s">
        <v>5</v>
      </c>
      <c r="M4" s="10" t="s">
        <v>6</v>
      </c>
      <c r="N4" s="10" t="s">
        <v>7</v>
      </c>
      <c r="O4" s="11" t="s">
        <v>8</v>
      </c>
      <c r="P4" s="5" t="s">
        <v>2</v>
      </c>
      <c r="Q4" s="115" t="s">
        <v>129</v>
      </c>
      <c r="R4" s="120" t="s">
        <v>461</v>
      </c>
      <c r="S4" s="10" t="s">
        <v>6</v>
      </c>
      <c r="T4" s="10" t="s">
        <v>7</v>
      </c>
      <c r="U4" s="11" t="s">
        <v>8</v>
      </c>
      <c r="W4" s="52" t="s">
        <v>135</v>
      </c>
    </row>
    <row r="5" spans="1:24" ht="12.75" customHeight="1" x14ac:dyDescent="0.2">
      <c r="A5" s="46" t="s">
        <v>471</v>
      </c>
      <c r="B5" s="18">
        <v>179.69842529296875</v>
      </c>
      <c r="C5" s="49">
        <v>53</v>
      </c>
      <c r="D5" s="21">
        <v>168.80000305175781</v>
      </c>
      <c r="E5" s="12">
        <v>65</v>
      </c>
      <c r="F5" s="12">
        <v>34</v>
      </c>
      <c r="G5" s="12">
        <v>27</v>
      </c>
      <c r="H5" s="12">
        <v>17</v>
      </c>
      <c r="I5" s="13">
        <v>10</v>
      </c>
      <c r="J5" s="21">
        <v>170.89999389648438</v>
      </c>
      <c r="K5" s="12">
        <v>59</v>
      </c>
      <c r="L5" s="12">
        <v>46</v>
      </c>
      <c r="M5" s="12">
        <v>23</v>
      </c>
      <c r="N5" s="12">
        <v>17</v>
      </c>
      <c r="O5" s="13">
        <v>15</v>
      </c>
      <c r="P5" s="45">
        <f>SUM(Q5:U5)</f>
        <v>198.41700340270995</v>
      </c>
      <c r="Q5" s="45">
        <f>(Q$3-J5)*P$2</f>
        <v>-7.3029959106445315</v>
      </c>
      <c r="R5">
        <f>E5+F5+K5+L5</f>
        <v>204</v>
      </c>
      <c r="S5" s="63">
        <f>(G5+M5-(S$3*2))/2</f>
        <v>-0.20000076293945313</v>
      </c>
      <c r="T5">
        <f>H5+N5-(T$3*2)</f>
        <v>5</v>
      </c>
      <c r="U5">
        <f>-(I5+O5-(U$3*2))</f>
        <v>-3.0799999237060547</v>
      </c>
      <c r="W5" s="53">
        <f>B5-P5</f>
        <v>-18.718578109741202</v>
      </c>
      <c r="X5">
        <f>SUM(R5:U5)</f>
        <v>205.71999931335449</v>
      </c>
    </row>
    <row r="6" spans="1:24" x14ac:dyDescent="0.2">
      <c r="A6" s="47" t="s">
        <v>472</v>
      </c>
      <c r="B6" s="19">
        <v>160.47900390625</v>
      </c>
      <c r="C6" s="50">
        <v>48</v>
      </c>
      <c r="D6" s="22">
        <v>171</v>
      </c>
      <c r="E6" s="14">
        <v>57</v>
      </c>
      <c r="F6" s="14">
        <v>31</v>
      </c>
      <c r="G6" s="14">
        <v>22</v>
      </c>
      <c r="H6" s="14">
        <v>12</v>
      </c>
      <c r="I6" s="15">
        <v>13</v>
      </c>
      <c r="J6" s="22">
        <v>172.30000305175781</v>
      </c>
      <c r="K6" s="14">
        <v>64</v>
      </c>
      <c r="L6" s="14">
        <v>21</v>
      </c>
      <c r="M6" s="14">
        <v>30</v>
      </c>
      <c r="N6" s="14">
        <v>11</v>
      </c>
      <c r="O6" s="15">
        <v>8</v>
      </c>
      <c r="P6" s="45">
        <f>SUM(Q6:U6)</f>
        <v>160.47899726867675</v>
      </c>
      <c r="Q6" s="45">
        <f>(Q$3-J6)*P$2</f>
        <v>-8.2410020446777352</v>
      </c>
      <c r="R6">
        <f>E6+F6+K6+L6</f>
        <v>173</v>
      </c>
      <c r="S6" s="63">
        <f>(G6+M6-(S$3*2))/2</f>
        <v>0.79999923706054688</v>
      </c>
      <c r="T6">
        <f>H6+N6-(T$3*2)</f>
        <v>-6</v>
      </c>
      <c r="U6">
        <f>-(I6+O6-(U$3*2))</f>
        <v>0.92000007629394531</v>
      </c>
      <c r="W6" s="53">
        <f>B6-P6</f>
        <v>6.6375732501455786E-6</v>
      </c>
      <c r="X6">
        <f>SUM(R6:U6)</f>
        <v>168.71999931335449</v>
      </c>
    </row>
    <row r="7" spans="1:24" x14ac:dyDescent="0.2">
      <c r="A7" s="47" t="s">
        <v>473</v>
      </c>
      <c r="B7" s="19">
        <v>174.48500061035156</v>
      </c>
      <c r="C7" s="50">
        <v>48</v>
      </c>
      <c r="D7" s="22">
        <v>169.69999694824219</v>
      </c>
      <c r="E7" s="14">
        <v>74</v>
      </c>
      <c r="F7" s="14">
        <v>29</v>
      </c>
      <c r="G7" s="14">
        <v>13</v>
      </c>
      <c r="H7" s="14">
        <v>14</v>
      </c>
      <c r="I7" s="15">
        <v>14</v>
      </c>
      <c r="J7" s="22">
        <v>180.5</v>
      </c>
      <c r="K7" s="14">
        <v>70</v>
      </c>
      <c r="L7" s="14">
        <v>27</v>
      </c>
      <c r="M7" s="14">
        <v>28</v>
      </c>
      <c r="N7" s="14">
        <v>14</v>
      </c>
      <c r="O7" s="15">
        <v>14</v>
      </c>
      <c r="P7" s="45">
        <f>SUM(Q7:U7)</f>
        <v>174.48499931335448</v>
      </c>
      <c r="Q7" s="45">
        <f>(Q$3-J7)*P$2</f>
        <v>-13.735000000000001</v>
      </c>
      <c r="R7">
        <f>E7+F7+K7+L7</f>
        <v>200</v>
      </c>
      <c r="S7" s="63">
        <f>(G7+M7-(S$3*2))/2</f>
        <v>-4.7000007629394531</v>
      </c>
      <c r="T7">
        <f>H7+N7-(T$3*2)</f>
        <v>-1</v>
      </c>
      <c r="U7">
        <f>-(I7+O7-(U$3*2))</f>
        <v>-6.0799999237060547</v>
      </c>
      <c r="W7" s="53">
        <f>B7-P7</f>
        <v>1.2969970839549205E-6</v>
      </c>
      <c r="X7">
        <f>SUM(R7:U7)</f>
        <v>188.21999931335449</v>
      </c>
    </row>
    <row r="8" spans="1:24" x14ac:dyDescent="0.2">
      <c r="A8" s="47" t="s">
        <v>475</v>
      </c>
      <c r="B8" s="19">
        <v>169.4010009765625</v>
      </c>
      <c r="C8" s="50">
        <v>48</v>
      </c>
      <c r="D8" s="22">
        <v>167.60000610351563</v>
      </c>
      <c r="E8" s="14">
        <v>64</v>
      </c>
      <c r="F8" s="14">
        <v>25</v>
      </c>
      <c r="G8" s="14">
        <v>26</v>
      </c>
      <c r="H8" s="14">
        <v>13</v>
      </c>
      <c r="I8" s="15">
        <v>12</v>
      </c>
      <c r="J8" s="22">
        <v>165.69999694824219</v>
      </c>
      <c r="K8" s="14">
        <v>54</v>
      </c>
      <c r="L8" s="14">
        <v>35</v>
      </c>
      <c r="M8" s="14">
        <v>15</v>
      </c>
      <c r="N8" s="14">
        <v>12</v>
      </c>
      <c r="O8" s="15">
        <v>6</v>
      </c>
      <c r="P8" s="45">
        <f>SUM(Q8:U8)</f>
        <v>169.40100135803223</v>
      </c>
      <c r="Q8" s="45">
        <f>(Q$3-J8)*P$2</f>
        <v>-3.8189979553222657</v>
      </c>
      <c r="R8">
        <f>E8+F8+K8+L8</f>
        <v>178</v>
      </c>
      <c r="S8" s="63">
        <f>(G8+M8-(S$3*2))/2</f>
        <v>-4.7000007629394531</v>
      </c>
      <c r="T8">
        <f>H8+N8-(T$3*2)</f>
        <v>-4</v>
      </c>
      <c r="U8">
        <f>-(I8+O8-(U$3*2))</f>
        <v>3.9200000762939453</v>
      </c>
      <c r="W8" s="53">
        <f>B8-P8</f>
        <v>-3.8146973224684189E-7</v>
      </c>
      <c r="X8">
        <f>SUM(R8:U8)</f>
        <v>173.21999931335449</v>
      </c>
    </row>
    <row r="9" spans="1:24" x14ac:dyDescent="0.2">
      <c r="A9" s="48" t="s">
        <v>474</v>
      </c>
      <c r="B9" s="20">
        <v>166.98399353027344</v>
      </c>
      <c r="C9" s="51">
        <v>48</v>
      </c>
      <c r="D9" s="23">
        <v>169.30000305175781</v>
      </c>
      <c r="E9" s="16">
        <v>54</v>
      </c>
      <c r="F9" s="16">
        <v>26</v>
      </c>
      <c r="G9" s="16">
        <v>36</v>
      </c>
      <c r="H9" s="16">
        <v>14</v>
      </c>
      <c r="I9" s="17">
        <v>9</v>
      </c>
      <c r="J9" s="23">
        <v>170.80000305175781</v>
      </c>
      <c r="K9" s="16">
        <v>62</v>
      </c>
      <c r="L9" s="16">
        <v>33</v>
      </c>
      <c r="M9" s="16">
        <v>23</v>
      </c>
      <c r="N9" s="16">
        <v>12</v>
      </c>
      <c r="O9" s="17">
        <v>15</v>
      </c>
      <c r="P9" s="45">
        <f>SUM(Q9:U9)</f>
        <v>166.98399726867675</v>
      </c>
      <c r="Q9" s="45">
        <f>(Q$3-J9)*P$2</f>
        <v>-7.2360020446777344</v>
      </c>
      <c r="R9">
        <f>E9+F9+K9+L9</f>
        <v>175</v>
      </c>
      <c r="S9" s="63">
        <f>(G9+M9-(S$3*2))/2</f>
        <v>4.2999992370605469</v>
      </c>
      <c r="T9">
        <f>H9+N9-(T$3*2)</f>
        <v>-3</v>
      </c>
      <c r="U9">
        <f>-(I9+O9-(U$3*2))</f>
        <v>-2.0799999237060547</v>
      </c>
      <c r="W9" s="53">
        <f>B9-P9</f>
        <v>-3.7384033078069479E-6</v>
      </c>
      <c r="X9">
        <f>SUM(R9:U9)</f>
        <v>174.21999931335449</v>
      </c>
    </row>
    <row r="10" spans="1:24" s="24" customFormat="1" x14ac:dyDescent="0.2">
      <c r="B10" s="61">
        <f>AVERAGE(B5:B8)</f>
        <v>171.0158576965332</v>
      </c>
      <c r="D10" s="24">
        <f t="shared" ref="D10:O10" si="0">AVERAGE(D5:D9)</f>
        <v>169.28000183105468</v>
      </c>
      <c r="E10" s="24">
        <f t="shared" si="0"/>
        <v>62.8</v>
      </c>
      <c r="F10" s="24">
        <f t="shared" si="0"/>
        <v>29</v>
      </c>
      <c r="G10" s="24">
        <f t="shared" si="0"/>
        <v>24.8</v>
      </c>
      <c r="H10" s="24">
        <f t="shared" si="0"/>
        <v>14</v>
      </c>
      <c r="I10" s="24">
        <f t="shared" si="0"/>
        <v>11.6</v>
      </c>
      <c r="J10" s="24">
        <f t="shared" si="0"/>
        <v>172.03999938964844</v>
      </c>
      <c r="K10" s="24">
        <f t="shared" si="0"/>
        <v>61.8</v>
      </c>
      <c r="L10" s="24">
        <f t="shared" si="0"/>
        <v>32.4</v>
      </c>
      <c r="M10" s="24">
        <f t="shared" si="0"/>
        <v>23.8</v>
      </c>
      <c r="N10" s="24">
        <f t="shared" si="0"/>
        <v>13.2</v>
      </c>
      <c r="O10" s="24">
        <f t="shared" si="0"/>
        <v>11.6</v>
      </c>
    </row>
    <row r="12" spans="1:24" x14ac:dyDescent="0.2">
      <c r="A12" s="36" t="s">
        <v>10</v>
      </c>
      <c r="B12" s="36" t="s">
        <v>11</v>
      </c>
      <c r="D12" s="36" t="s">
        <v>21</v>
      </c>
    </row>
    <row r="13" spans="1:24" x14ac:dyDescent="0.2">
      <c r="A13" s="33">
        <v>0</v>
      </c>
      <c r="B13" s="34">
        <v>0</v>
      </c>
      <c r="D13" s="103">
        <v>6</v>
      </c>
    </row>
    <row r="15" spans="1:24" x14ac:dyDescent="0.2">
      <c r="A15" s="26" t="s">
        <v>12</v>
      </c>
      <c r="B15" s="29" t="s">
        <v>13</v>
      </c>
      <c r="C15" s="30" t="s">
        <v>14</v>
      </c>
      <c r="D15" s="28" t="s">
        <v>15</v>
      </c>
    </row>
    <row r="16" spans="1:24" x14ac:dyDescent="0.2">
      <c r="A16" s="27" t="s">
        <v>11</v>
      </c>
      <c r="B16" s="31">
        <v>0</v>
      </c>
      <c r="C16" s="32">
        <v>0</v>
      </c>
      <c r="D16" s="28">
        <f>GR_Ov_W-GR_Ov_L</f>
        <v>0</v>
      </c>
    </row>
    <row r="17" spans="1:4" x14ac:dyDescent="0.2">
      <c r="A17" s="25" t="s">
        <v>10</v>
      </c>
      <c r="B17" s="33">
        <v>0</v>
      </c>
      <c r="C17" s="34">
        <v>0</v>
      </c>
      <c r="D17" s="28">
        <f>GR_Un_W-GR_Un_L</f>
        <v>0</v>
      </c>
    </row>
    <row r="18" spans="1:4" x14ac:dyDescent="0.2">
      <c r="B18" s="35">
        <f>GR_Ov_W+GR_Un_W</f>
        <v>0</v>
      </c>
      <c r="C18" s="35">
        <f>GR_Ov_L+GR_Un_L</f>
        <v>0</v>
      </c>
      <c r="D18" s="28">
        <f>B18-C18</f>
        <v>0</v>
      </c>
    </row>
    <row r="22" spans="1:4" x14ac:dyDescent="0.2">
      <c r="B22" t="s">
        <v>88</v>
      </c>
    </row>
  </sheetData>
  <mergeCells count="1">
    <mergeCell ref="J3:O3"/>
  </mergeCells>
  <phoneticPr fontId="0" type="noConversion"/>
  <conditionalFormatting sqref="W5:W9">
    <cfRule type="cellIs" dxfId="0" priority="1" stopIfTrue="1" operator="between">
      <formula>0.09</formula>
      <formula>-0.09</formula>
    </cfRule>
  </conditionalFormatting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9_GoToTodaysMatchups">
                <anchor moveWithCells="1" sizeWithCells="1">
                  <from>
                    <xdr:col>3</xdr:col>
                    <xdr:colOff>28575</xdr:colOff>
                    <xdr:row>0</xdr:row>
                    <xdr:rowOff>47625</xdr:rowOff>
                  </from>
                  <to>
                    <xdr:col>4</xdr:col>
                    <xdr:colOff>409575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D51"/>
  <sheetViews>
    <sheetView workbookViewId="0">
      <selection activeCell="G30" sqref="G30"/>
    </sheetView>
  </sheetViews>
  <sheetFormatPr defaultRowHeight="12.75" x14ac:dyDescent="0.2"/>
  <cols>
    <col min="2" max="2" width="22.7109375" bestFit="1" customWidth="1"/>
    <col min="4" max="4" width="7.140625" customWidth="1"/>
  </cols>
  <sheetData>
    <row r="1" spans="1:4" x14ac:dyDescent="0.2">
      <c r="A1" t="s">
        <v>141</v>
      </c>
      <c r="B1" t="s">
        <v>142</v>
      </c>
      <c r="C1" t="s">
        <v>143</v>
      </c>
      <c r="D1" t="s">
        <v>144</v>
      </c>
    </row>
    <row r="2" spans="1:4" x14ac:dyDescent="0.2">
      <c r="A2" t="s">
        <v>17</v>
      </c>
    </row>
    <row r="3" spans="1:4" x14ac:dyDescent="0.2">
      <c r="B3" t="s">
        <v>266</v>
      </c>
      <c r="C3">
        <v>202</v>
      </c>
      <c r="D3">
        <v>8</v>
      </c>
    </row>
    <row r="4" spans="1:4" x14ac:dyDescent="0.2">
      <c r="B4" t="s">
        <v>1</v>
      </c>
      <c r="C4">
        <v>7</v>
      </c>
      <c r="D4">
        <v>8</v>
      </c>
    </row>
    <row r="5" spans="1:4" x14ac:dyDescent="0.2">
      <c r="B5" t="s">
        <v>24</v>
      </c>
      <c r="C5">
        <v>202</v>
      </c>
      <c r="D5">
        <v>4</v>
      </c>
    </row>
    <row r="6" spans="1:4" x14ac:dyDescent="0.2">
      <c r="B6" t="s">
        <v>267</v>
      </c>
      <c r="C6">
        <v>202</v>
      </c>
      <c r="D6">
        <v>6</v>
      </c>
    </row>
    <row r="7" spans="1:4" x14ac:dyDescent="0.2">
      <c r="B7" t="s">
        <v>145</v>
      </c>
      <c r="C7">
        <v>202</v>
      </c>
      <c r="D7">
        <v>3</v>
      </c>
    </row>
    <row r="8" spans="1:4" x14ac:dyDescent="0.2">
      <c r="B8" t="s">
        <v>146</v>
      </c>
      <c r="C8">
        <v>202</v>
      </c>
      <c r="D8">
        <v>3</v>
      </c>
    </row>
    <row r="9" spans="1:4" x14ac:dyDescent="0.2">
      <c r="B9" t="s">
        <v>26</v>
      </c>
      <c r="C9">
        <v>2</v>
      </c>
      <c r="D9">
        <v>2</v>
      </c>
    </row>
    <row r="10" spans="1:4" x14ac:dyDescent="0.2">
      <c r="B10" t="s">
        <v>34</v>
      </c>
      <c r="C10">
        <v>7</v>
      </c>
      <c r="D10">
        <v>8</v>
      </c>
    </row>
    <row r="11" spans="1:4" x14ac:dyDescent="0.2">
      <c r="B11" t="s">
        <v>35</v>
      </c>
      <c r="C11">
        <v>202</v>
      </c>
      <c r="D11">
        <v>8</v>
      </c>
    </row>
    <row r="12" spans="1:4" x14ac:dyDescent="0.2">
      <c r="B12" t="s">
        <v>148</v>
      </c>
      <c r="C12">
        <v>131</v>
      </c>
      <c r="D12">
        <v>19</v>
      </c>
    </row>
    <row r="13" spans="1:4" x14ac:dyDescent="0.2">
      <c r="B13" t="s">
        <v>149</v>
      </c>
      <c r="C13">
        <v>131</v>
      </c>
      <c r="D13">
        <v>19</v>
      </c>
    </row>
    <row r="14" spans="1:4" x14ac:dyDescent="0.2">
      <c r="B14" t="s">
        <v>150</v>
      </c>
      <c r="C14">
        <v>131</v>
      </c>
      <c r="D14">
        <v>19</v>
      </c>
    </row>
    <row r="15" spans="1:4" x14ac:dyDescent="0.2">
      <c r="B15" t="s">
        <v>151</v>
      </c>
      <c r="C15">
        <v>131</v>
      </c>
      <c r="D15">
        <v>19</v>
      </c>
    </row>
    <row r="16" spans="1:4" x14ac:dyDescent="0.2">
      <c r="B16" t="s">
        <v>152</v>
      </c>
      <c r="C16">
        <v>131</v>
      </c>
      <c r="D16">
        <v>19</v>
      </c>
    </row>
    <row r="17" spans="2:4" x14ac:dyDescent="0.2">
      <c r="B17" t="s">
        <v>153</v>
      </c>
      <c r="C17">
        <v>131</v>
      </c>
      <c r="D17">
        <v>19</v>
      </c>
    </row>
    <row r="18" spans="2:4" x14ac:dyDescent="0.2">
      <c r="B18" t="s">
        <v>154</v>
      </c>
      <c r="C18">
        <v>131</v>
      </c>
      <c r="D18">
        <v>19</v>
      </c>
    </row>
    <row r="19" spans="2:4" x14ac:dyDescent="0.2">
      <c r="B19" t="s">
        <v>155</v>
      </c>
      <c r="C19">
        <v>131</v>
      </c>
      <c r="D19">
        <v>19</v>
      </c>
    </row>
    <row r="20" spans="2:4" x14ac:dyDescent="0.2">
      <c r="B20" t="s">
        <v>156</v>
      </c>
      <c r="C20">
        <v>203</v>
      </c>
      <c r="D20">
        <v>536870910</v>
      </c>
    </row>
    <row r="21" spans="2:4" x14ac:dyDescent="0.2">
      <c r="B21" t="s">
        <v>157</v>
      </c>
      <c r="C21">
        <v>131</v>
      </c>
      <c r="D21">
        <v>19</v>
      </c>
    </row>
    <row r="22" spans="2:4" x14ac:dyDescent="0.2">
      <c r="B22" t="s">
        <v>158</v>
      </c>
      <c r="C22">
        <v>131</v>
      </c>
      <c r="D22">
        <v>19</v>
      </c>
    </row>
    <row r="23" spans="2:4" x14ac:dyDescent="0.2">
      <c r="B23" t="s">
        <v>159</v>
      </c>
      <c r="C23">
        <v>4</v>
      </c>
      <c r="D23">
        <v>4</v>
      </c>
    </row>
    <row r="24" spans="2:4" x14ac:dyDescent="0.2">
      <c r="B24" t="s">
        <v>160</v>
      </c>
      <c r="C24">
        <v>4</v>
      </c>
      <c r="D24">
        <v>4</v>
      </c>
    </row>
    <row r="25" spans="2:4" x14ac:dyDescent="0.2">
      <c r="B25" t="s">
        <v>161</v>
      </c>
      <c r="C25">
        <v>4</v>
      </c>
      <c r="D25">
        <v>4</v>
      </c>
    </row>
    <row r="26" spans="2:4" x14ac:dyDescent="0.2">
      <c r="B26" t="s">
        <v>162</v>
      </c>
      <c r="C26">
        <v>4</v>
      </c>
      <c r="D26">
        <v>4</v>
      </c>
    </row>
    <row r="27" spans="2:4" x14ac:dyDescent="0.2">
      <c r="B27" t="s">
        <v>163</v>
      </c>
      <c r="C27">
        <v>4</v>
      </c>
      <c r="D27">
        <v>4</v>
      </c>
    </row>
    <row r="28" spans="2:4" x14ac:dyDescent="0.2">
      <c r="B28" t="s">
        <v>164</v>
      </c>
      <c r="C28">
        <v>131</v>
      </c>
      <c r="D28">
        <v>19</v>
      </c>
    </row>
    <row r="29" spans="2:4" x14ac:dyDescent="0.2">
      <c r="B29" t="s">
        <v>165</v>
      </c>
      <c r="C29">
        <v>131</v>
      </c>
      <c r="D29">
        <v>19</v>
      </c>
    </row>
    <row r="30" spans="2:4" x14ac:dyDescent="0.2">
      <c r="B30" t="s">
        <v>166</v>
      </c>
      <c r="C30">
        <v>131</v>
      </c>
      <c r="D30">
        <v>19</v>
      </c>
    </row>
    <row r="31" spans="2:4" x14ac:dyDescent="0.2">
      <c r="B31" t="s">
        <v>39</v>
      </c>
      <c r="C31">
        <v>131</v>
      </c>
      <c r="D31">
        <v>19</v>
      </c>
    </row>
    <row r="32" spans="2:4" x14ac:dyDescent="0.2">
      <c r="B32" t="s">
        <v>40</v>
      </c>
      <c r="C32">
        <v>131</v>
      </c>
      <c r="D32">
        <v>19</v>
      </c>
    </row>
    <row r="33" spans="2:4" x14ac:dyDescent="0.2">
      <c r="B33" t="s">
        <v>147</v>
      </c>
      <c r="C33">
        <v>131</v>
      </c>
      <c r="D33">
        <v>19</v>
      </c>
    </row>
    <row r="34" spans="2:4" x14ac:dyDescent="0.2">
      <c r="B34" t="s">
        <v>167</v>
      </c>
      <c r="C34">
        <v>131</v>
      </c>
      <c r="D34">
        <v>19</v>
      </c>
    </row>
    <row r="35" spans="2:4" x14ac:dyDescent="0.2">
      <c r="B35" t="s">
        <v>42</v>
      </c>
      <c r="C35">
        <v>131</v>
      </c>
      <c r="D35">
        <v>19</v>
      </c>
    </row>
    <row r="36" spans="2:4" x14ac:dyDescent="0.2">
      <c r="B36" t="s">
        <v>268</v>
      </c>
      <c r="C36">
        <v>131</v>
      </c>
      <c r="D36">
        <v>19</v>
      </c>
    </row>
    <row r="37" spans="2:4" x14ac:dyDescent="0.2">
      <c r="B37" t="s">
        <v>168</v>
      </c>
      <c r="C37">
        <v>4</v>
      </c>
      <c r="D37">
        <v>4</v>
      </c>
    </row>
    <row r="38" spans="2:4" x14ac:dyDescent="0.2">
      <c r="B38" t="s">
        <v>169</v>
      </c>
      <c r="C38">
        <v>4</v>
      </c>
      <c r="D38">
        <v>4</v>
      </c>
    </row>
    <row r="39" spans="2:4" x14ac:dyDescent="0.2">
      <c r="B39" t="s">
        <v>170</v>
      </c>
      <c r="C39">
        <v>131</v>
      </c>
      <c r="D39">
        <v>19</v>
      </c>
    </row>
    <row r="40" spans="2:4" x14ac:dyDescent="0.2">
      <c r="B40" t="s">
        <v>171</v>
      </c>
      <c r="C40">
        <v>2</v>
      </c>
      <c r="D40">
        <v>2</v>
      </c>
    </row>
    <row r="41" spans="2:4" x14ac:dyDescent="0.2">
      <c r="B41" t="s">
        <v>172</v>
      </c>
      <c r="C41">
        <v>2</v>
      </c>
      <c r="D41">
        <v>2</v>
      </c>
    </row>
    <row r="42" spans="2:4" x14ac:dyDescent="0.2">
      <c r="B42" t="s">
        <v>173</v>
      </c>
      <c r="C42">
        <v>2</v>
      </c>
      <c r="D42">
        <v>2</v>
      </c>
    </row>
    <row r="43" spans="2:4" x14ac:dyDescent="0.2">
      <c r="B43" t="s">
        <v>174</v>
      </c>
      <c r="C43">
        <v>2</v>
      </c>
      <c r="D43">
        <v>2</v>
      </c>
    </row>
    <row r="44" spans="2:4" x14ac:dyDescent="0.2">
      <c r="B44" t="s">
        <v>175</v>
      </c>
      <c r="C44">
        <v>131</v>
      </c>
      <c r="D44">
        <v>19</v>
      </c>
    </row>
    <row r="45" spans="2:4" x14ac:dyDescent="0.2">
      <c r="B45" t="s">
        <v>176</v>
      </c>
      <c r="C45">
        <v>4</v>
      </c>
      <c r="D45">
        <v>4</v>
      </c>
    </row>
    <row r="46" spans="2:4" x14ac:dyDescent="0.2">
      <c r="B46" t="s">
        <v>177</v>
      </c>
      <c r="C46">
        <v>4</v>
      </c>
      <c r="D46">
        <v>4</v>
      </c>
    </row>
    <row r="47" spans="2:4" x14ac:dyDescent="0.2">
      <c r="B47" t="s">
        <v>178</v>
      </c>
      <c r="C47">
        <v>202</v>
      </c>
      <c r="D47">
        <v>7</v>
      </c>
    </row>
    <row r="48" spans="2:4" x14ac:dyDescent="0.2">
      <c r="B48" t="s">
        <v>179</v>
      </c>
      <c r="C48">
        <v>202</v>
      </c>
      <c r="D48">
        <v>7</v>
      </c>
    </row>
    <row r="49" spans="2:4" x14ac:dyDescent="0.2">
      <c r="B49" t="s">
        <v>269</v>
      </c>
      <c r="C49">
        <v>202</v>
      </c>
      <c r="D49">
        <v>1</v>
      </c>
    </row>
    <row r="50" spans="2:4" x14ac:dyDescent="0.2">
      <c r="B50" t="s">
        <v>270</v>
      </c>
      <c r="C50">
        <v>4</v>
      </c>
      <c r="D50">
        <v>4</v>
      </c>
    </row>
    <row r="51" spans="2:4" x14ac:dyDescent="0.2">
      <c r="B51" t="s">
        <v>271</v>
      </c>
      <c r="C51">
        <v>4</v>
      </c>
      <c r="D51">
        <v>4</v>
      </c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CI4"/>
  <sheetViews>
    <sheetView topLeftCell="BQ1" workbookViewId="0">
      <selection activeCell="BV31" sqref="BV31"/>
    </sheetView>
  </sheetViews>
  <sheetFormatPr defaultRowHeight="12.75" x14ac:dyDescent="0.2"/>
  <cols>
    <col min="2" max="2" width="11.140625" customWidth="1"/>
  </cols>
  <sheetData>
    <row r="1" spans="1:87" x14ac:dyDescent="0.2">
      <c r="A1" t="s">
        <v>120</v>
      </c>
      <c r="B1" t="s">
        <v>120</v>
      </c>
      <c r="C1" t="s">
        <v>120</v>
      </c>
      <c r="D1" t="s">
        <v>120</v>
      </c>
    </row>
    <row r="2" spans="1:87" x14ac:dyDescent="0.2">
      <c r="B2" s="43" t="s">
        <v>1</v>
      </c>
      <c r="C2" s="43" t="s">
        <v>0</v>
      </c>
      <c r="D2" s="43" t="s">
        <v>37</v>
      </c>
      <c r="E2" s="38" t="s">
        <v>26</v>
      </c>
      <c r="F2" s="38" t="s">
        <v>22</v>
      </c>
      <c r="G2" s="38" t="s">
        <v>23</v>
      </c>
      <c r="H2" s="38" t="s">
        <v>24</v>
      </c>
      <c r="I2" s="38" t="s">
        <v>25</v>
      </c>
      <c r="J2" s="38" t="s">
        <v>27</v>
      </c>
      <c r="K2" s="38" t="s">
        <v>28</v>
      </c>
      <c r="L2" s="38" t="s">
        <v>29</v>
      </c>
      <c r="M2" s="38" t="s">
        <v>30</v>
      </c>
      <c r="N2" s="38" t="s">
        <v>31</v>
      </c>
      <c r="O2" s="38" t="s">
        <v>32</v>
      </c>
      <c r="P2" s="38" t="s">
        <v>33</v>
      </c>
      <c r="Q2" s="38" t="s">
        <v>34</v>
      </c>
      <c r="R2" s="38" t="s">
        <v>35</v>
      </c>
      <c r="S2" s="38" t="s">
        <v>36</v>
      </c>
      <c r="T2" s="38" t="s">
        <v>38</v>
      </c>
      <c r="U2" s="38" t="s">
        <v>39</v>
      </c>
      <c r="V2" s="38" t="s">
        <v>40</v>
      </c>
      <c r="W2" s="38" t="s">
        <v>41</v>
      </c>
      <c r="X2" s="38" t="s">
        <v>42</v>
      </c>
      <c r="Y2" s="38" t="s">
        <v>43</v>
      </c>
      <c r="Z2" s="38" t="s">
        <v>44</v>
      </c>
      <c r="AA2" s="38" t="s">
        <v>45</v>
      </c>
      <c r="AB2" s="38" t="s">
        <v>46</v>
      </c>
      <c r="AC2" s="38" t="s">
        <v>47</v>
      </c>
      <c r="AD2" s="38" t="s">
        <v>48</v>
      </c>
      <c r="AE2" s="38" t="s">
        <v>49</v>
      </c>
      <c r="AF2" s="38" t="s">
        <v>50</v>
      </c>
      <c r="AG2" s="38" t="s">
        <v>51</v>
      </c>
      <c r="AH2" s="38" t="s">
        <v>52</v>
      </c>
      <c r="AI2" s="38" t="s">
        <v>53</v>
      </c>
      <c r="AJ2" s="38" t="s">
        <v>54</v>
      </c>
      <c r="AK2" s="38" t="s">
        <v>6</v>
      </c>
      <c r="AL2" s="38" t="s">
        <v>55</v>
      </c>
      <c r="AM2" s="38" t="s">
        <v>56</v>
      </c>
      <c r="AN2" s="38" t="s">
        <v>57</v>
      </c>
      <c r="AO2" s="38" t="s">
        <v>58</v>
      </c>
      <c r="AP2" s="38" t="s">
        <v>59</v>
      </c>
      <c r="AQ2" s="38" t="s">
        <v>60</v>
      </c>
      <c r="AR2" s="38" t="s">
        <v>61</v>
      </c>
      <c r="AS2" s="38" t="s">
        <v>62</v>
      </c>
      <c r="AT2" s="38" t="s">
        <v>63</v>
      </c>
      <c r="AU2" s="38" t="s">
        <v>64</v>
      </c>
      <c r="AV2" s="38" t="s">
        <v>65</v>
      </c>
      <c r="AW2" s="38" t="s">
        <v>66</v>
      </c>
      <c r="AX2" s="38" t="s">
        <v>67</v>
      </c>
      <c r="AY2" s="38" t="s">
        <v>68</v>
      </c>
      <c r="AZ2" s="38" t="s">
        <v>69</v>
      </c>
      <c r="BA2" s="38" t="s">
        <v>70</v>
      </c>
      <c r="BB2" s="38" t="s">
        <v>71</v>
      </c>
      <c r="BC2" s="38" t="s">
        <v>72</v>
      </c>
      <c r="BD2" s="38" t="s">
        <v>73</v>
      </c>
      <c r="BE2" s="38" t="s">
        <v>74</v>
      </c>
      <c r="BF2" s="38" t="s">
        <v>75</v>
      </c>
      <c r="BG2" s="38" t="s">
        <v>76</v>
      </c>
      <c r="BH2" s="38" t="s">
        <v>77</v>
      </c>
      <c r="BI2" s="38" t="s">
        <v>78</v>
      </c>
      <c r="BJ2" s="38" t="s">
        <v>79</v>
      </c>
      <c r="BK2" s="38" t="s">
        <v>80</v>
      </c>
      <c r="BL2" s="38" t="s">
        <v>81</v>
      </c>
      <c r="BM2" s="38" t="s">
        <v>82</v>
      </c>
      <c r="BN2" s="38" t="s">
        <v>83</v>
      </c>
      <c r="BO2" s="38" t="s">
        <v>84</v>
      </c>
      <c r="BP2" s="38" t="s">
        <v>85</v>
      </c>
      <c r="BQ2" s="38" t="s">
        <v>86</v>
      </c>
      <c r="BR2" s="38" t="s">
        <v>87</v>
      </c>
      <c r="BS2" s="38" t="s">
        <v>88</v>
      </c>
      <c r="BT2" s="38" t="s">
        <v>89</v>
      </c>
      <c r="BU2" s="38" t="s">
        <v>90</v>
      </c>
      <c r="BV2" s="38" t="s">
        <v>91</v>
      </c>
      <c r="BW2" s="38" t="s">
        <v>92</v>
      </c>
      <c r="BX2" s="38" t="s">
        <v>93</v>
      </c>
      <c r="BY2" s="38" t="s">
        <v>94</v>
      </c>
      <c r="BZ2" s="38" t="s">
        <v>95</v>
      </c>
      <c r="CA2" s="38" t="s">
        <v>96</v>
      </c>
      <c r="CB2" s="38" t="s">
        <v>97</v>
      </c>
      <c r="CC2" s="38" t="s">
        <v>98</v>
      </c>
      <c r="CD2" s="38" t="s">
        <v>99</v>
      </c>
      <c r="CE2" s="38" t="s">
        <v>100</v>
      </c>
      <c r="CF2" s="38" t="s">
        <v>101</v>
      </c>
      <c r="CG2" s="38" t="s">
        <v>102</v>
      </c>
      <c r="CH2" s="38" t="s">
        <v>103</v>
      </c>
      <c r="CI2" s="38" t="s">
        <v>104</v>
      </c>
    </row>
    <row r="3" spans="1:87" ht="14.1" customHeight="1" x14ac:dyDescent="0.2">
      <c r="B3" s="39">
        <v>40101</v>
      </c>
      <c r="C3" s="40" t="s">
        <v>105</v>
      </c>
      <c r="D3" s="40" t="s">
        <v>109</v>
      </c>
      <c r="E3" s="41">
        <v>757</v>
      </c>
      <c r="F3" s="41">
        <v>7843</v>
      </c>
      <c r="G3" s="41">
        <v>900000</v>
      </c>
      <c r="H3" s="40" t="s">
        <v>106</v>
      </c>
      <c r="I3" s="40" t="s">
        <v>107</v>
      </c>
      <c r="J3" s="41">
        <v>183</v>
      </c>
      <c r="K3" s="41">
        <v>93.3</v>
      </c>
      <c r="L3" s="41">
        <v>89.7</v>
      </c>
      <c r="M3" s="41">
        <v>13.2</v>
      </c>
      <c r="N3" s="41">
        <v>263</v>
      </c>
      <c r="O3" s="41">
        <v>0</v>
      </c>
      <c r="P3" s="41">
        <v>132</v>
      </c>
      <c r="Q3" s="42">
        <v>0.37847222222222221</v>
      </c>
      <c r="R3" s="40" t="s">
        <v>108</v>
      </c>
      <c r="S3" s="40" t="s">
        <v>16</v>
      </c>
      <c r="T3" s="41">
        <v>190.2</v>
      </c>
      <c r="U3" s="41">
        <v>0</v>
      </c>
      <c r="V3" s="41">
        <v>0</v>
      </c>
      <c r="W3" s="41">
        <v>0</v>
      </c>
      <c r="X3" s="41">
        <v>0</v>
      </c>
      <c r="Y3" s="41">
        <v>0</v>
      </c>
      <c r="Z3" s="41">
        <v>96</v>
      </c>
      <c r="AA3" s="41">
        <v>99</v>
      </c>
      <c r="AB3" s="41">
        <v>96</v>
      </c>
      <c r="AC3" s="41">
        <v>99</v>
      </c>
      <c r="AD3" s="41">
        <v>24</v>
      </c>
      <c r="AE3" s="41">
        <v>63</v>
      </c>
      <c r="AF3" s="41">
        <v>38</v>
      </c>
      <c r="AG3" s="41">
        <v>9</v>
      </c>
      <c r="AH3" s="41">
        <v>20</v>
      </c>
      <c r="AI3" s="41">
        <v>45</v>
      </c>
      <c r="AJ3" s="41">
        <v>21</v>
      </c>
      <c r="AK3" s="41">
        <v>35</v>
      </c>
      <c r="AL3" s="41">
        <v>25</v>
      </c>
      <c r="AM3" s="41">
        <v>24</v>
      </c>
      <c r="AN3" s="41">
        <v>15</v>
      </c>
      <c r="AO3" s="41">
        <v>31</v>
      </c>
      <c r="AP3" s="41">
        <v>59</v>
      </c>
      <c r="AQ3" s="41">
        <v>53</v>
      </c>
      <c r="AR3" s="41">
        <v>5</v>
      </c>
      <c r="AS3" s="41">
        <v>10</v>
      </c>
      <c r="AT3" s="41">
        <v>50</v>
      </c>
      <c r="AU3" s="41">
        <v>22</v>
      </c>
      <c r="AV3" s="41">
        <v>28</v>
      </c>
      <c r="AW3" s="41">
        <v>12</v>
      </c>
      <c r="AX3" s="41">
        <v>20</v>
      </c>
      <c r="AY3" s="41">
        <v>16</v>
      </c>
      <c r="AZ3" s="41">
        <v>-3</v>
      </c>
      <c r="BA3" s="41">
        <v>195</v>
      </c>
      <c r="BB3" s="41">
        <v>169.71299999999999</v>
      </c>
      <c r="BC3" s="41">
        <v>163.4</v>
      </c>
      <c r="BD3" s="41">
        <v>130.1</v>
      </c>
      <c r="BE3" s="41">
        <v>0</v>
      </c>
      <c r="BF3" s="41">
        <v>1</v>
      </c>
      <c r="BG3" s="41">
        <v>0</v>
      </c>
      <c r="BH3" s="41">
        <v>1</v>
      </c>
      <c r="BI3" s="41">
        <v>13</v>
      </c>
      <c r="BJ3" s="41">
        <v>25</v>
      </c>
      <c r="BK3" s="41">
        <v>26</v>
      </c>
      <c r="BL3" s="41">
        <v>32</v>
      </c>
      <c r="BM3" s="41">
        <v>25</v>
      </c>
      <c r="BN3" s="41">
        <v>21</v>
      </c>
      <c r="BO3" s="41">
        <v>29</v>
      </c>
      <c r="BP3" s="41">
        <v>24</v>
      </c>
      <c r="BQ3" s="41">
        <v>0</v>
      </c>
      <c r="BR3" s="41">
        <v>0</v>
      </c>
      <c r="BS3" s="40" t="s">
        <v>110</v>
      </c>
      <c r="BT3" s="40" t="s">
        <v>110</v>
      </c>
      <c r="BU3" s="40" t="s">
        <v>110</v>
      </c>
      <c r="BV3" s="40" t="s">
        <v>110</v>
      </c>
      <c r="BW3" s="40" t="s">
        <v>110</v>
      </c>
      <c r="BX3" s="40" t="s">
        <v>110</v>
      </c>
      <c r="BY3" s="40" t="s">
        <v>110</v>
      </c>
      <c r="BZ3" s="40" t="s">
        <v>110</v>
      </c>
      <c r="CA3" s="40" t="s">
        <v>110</v>
      </c>
      <c r="CB3" s="40" t="s">
        <v>110</v>
      </c>
      <c r="CC3" s="40" t="s">
        <v>110</v>
      </c>
      <c r="CD3" s="41">
        <v>152</v>
      </c>
      <c r="CE3" s="40" t="s">
        <v>111</v>
      </c>
      <c r="CF3" s="41">
        <v>109</v>
      </c>
      <c r="CG3" s="40" t="s">
        <v>112</v>
      </c>
      <c r="CH3" s="41">
        <v>131</v>
      </c>
      <c r="CI3" s="40" t="s">
        <v>113</v>
      </c>
    </row>
    <row r="4" spans="1:87" ht="14.1" customHeight="1" x14ac:dyDescent="0.2">
      <c r="B4" s="39">
        <v>40101</v>
      </c>
      <c r="C4" s="40" t="s">
        <v>114</v>
      </c>
      <c r="D4" s="40" t="s">
        <v>116</v>
      </c>
      <c r="E4" s="41">
        <v>760</v>
      </c>
      <c r="F4" s="41">
        <v>7846</v>
      </c>
      <c r="G4" s="41">
        <v>900000</v>
      </c>
      <c r="H4" s="40" t="s">
        <v>106</v>
      </c>
      <c r="I4" s="40" t="s">
        <v>107</v>
      </c>
      <c r="J4" s="41">
        <v>190.4</v>
      </c>
      <c r="K4" s="41">
        <v>99.8</v>
      </c>
      <c r="L4" s="41">
        <v>90.6</v>
      </c>
      <c r="M4" s="41">
        <v>13.4</v>
      </c>
      <c r="N4" s="41">
        <v>278</v>
      </c>
      <c r="O4" s="41">
        <v>145</v>
      </c>
      <c r="P4" s="41">
        <v>0</v>
      </c>
      <c r="Q4" s="42">
        <v>0.4201388888888889</v>
      </c>
      <c r="R4" s="40" t="s">
        <v>108</v>
      </c>
      <c r="S4" s="40" t="s">
        <v>115</v>
      </c>
      <c r="T4" s="41">
        <v>204.5</v>
      </c>
      <c r="U4" s="41">
        <v>0</v>
      </c>
      <c r="V4" s="41">
        <v>0</v>
      </c>
      <c r="W4" s="41">
        <v>0</v>
      </c>
      <c r="X4" s="41">
        <v>0</v>
      </c>
      <c r="Y4" s="41">
        <v>0</v>
      </c>
      <c r="Z4" s="41">
        <v>98</v>
      </c>
      <c r="AA4" s="41">
        <v>92</v>
      </c>
      <c r="AB4" s="41">
        <v>98</v>
      </c>
      <c r="AC4" s="41">
        <v>92</v>
      </c>
      <c r="AD4" s="41">
        <v>33</v>
      </c>
      <c r="AE4" s="41">
        <v>72</v>
      </c>
      <c r="AF4" s="41">
        <v>46</v>
      </c>
      <c r="AG4" s="41">
        <v>2</v>
      </c>
      <c r="AH4" s="41">
        <v>11</v>
      </c>
      <c r="AI4" s="41">
        <v>18</v>
      </c>
      <c r="AJ4" s="41">
        <v>26</v>
      </c>
      <c r="AK4" s="41">
        <v>30</v>
      </c>
      <c r="AL4" s="41">
        <v>15</v>
      </c>
      <c r="AM4" s="41">
        <v>17</v>
      </c>
      <c r="AN4" s="41">
        <v>12</v>
      </c>
      <c r="AO4" s="41">
        <v>30</v>
      </c>
      <c r="AP4" s="41">
        <v>71</v>
      </c>
      <c r="AQ4" s="41">
        <v>42</v>
      </c>
      <c r="AR4" s="41">
        <v>6</v>
      </c>
      <c r="AS4" s="41">
        <v>15</v>
      </c>
      <c r="AT4" s="41">
        <v>40</v>
      </c>
      <c r="AU4" s="41">
        <v>14</v>
      </c>
      <c r="AV4" s="41">
        <v>24</v>
      </c>
      <c r="AW4" s="41">
        <v>14</v>
      </c>
      <c r="AX4" s="41">
        <v>23</v>
      </c>
      <c r="AY4" s="41">
        <v>10</v>
      </c>
      <c r="AZ4" s="41">
        <v>6</v>
      </c>
      <c r="BA4" s="41">
        <v>190</v>
      </c>
      <c r="BB4" s="41">
        <v>160.041</v>
      </c>
      <c r="BC4" s="41">
        <v>216.8</v>
      </c>
      <c r="BD4" s="41">
        <v>161.69999999999999</v>
      </c>
      <c r="BE4" s="41">
        <v>1</v>
      </c>
      <c r="BF4" s="41">
        <v>0</v>
      </c>
      <c r="BG4" s="41">
        <v>1</v>
      </c>
      <c r="BH4" s="41">
        <v>0</v>
      </c>
      <c r="BI4" s="41">
        <v>28</v>
      </c>
      <c r="BJ4" s="41">
        <v>35</v>
      </c>
      <c r="BK4" s="41">
        <v>22</v>
      </c>
      <c r="BL4" s="41">
        <v>13</v>
      </c>
      <c r="BM4" s="41">
        <v>23</v>
      </c>
      <c r="BN4" s="41">
        <v>25</v>
      </c>
      <c r="BO4" s="41">
        <v>19</v>
      </c>
      <c r="BP4" s="41">
        <v>25</v>
      </c>
      <c r="BQ4" s="41">
        <v>0</v>
      </c>
      <c r="BR4" s="41">
        <v>0</v>
      </c>
      <c r="BS4" s="40" t="s">
        <v>110</v>
      </c>
      <c r="BT4" s="40" t="s">
        <v>110</v>
      </c>
      <c r="BU4" s="40" t="s">
        <v>110</v>
      </c>
      <c r="BV4" s="40" t="s">
        <v>110</v>
      </c>
      <c r="BW4" s="40" t="s">
        <v>110</v>
      </c>
      <c r="BX4" s="40" t="s">
        <v>110</v>
      </c>
      <c r="BY4" s="40" t="s">
        <v>110</v>
      </c>
      <c r="BZ4" s="40" t="s">
        <v>110</v>
      </c>
      <c r="CA4" s="40" t="s">
        <v>110</v>
      </c>
      <c r="CB4" s="40" t="s">
        <v>110</v>
      </c>
      <c r="CC4" s="40" t="s">
        <v>110</v>
      </c>
      <c r="CD4" s="41">
        <v>155</v>
      </c>
      <c r="CE4" s="40" t="s">
        <v>117</v>
      </c>
      <c r="CF4" s="41">
        <v>132</v>
      </c>
      <c r="CG4" s="40" t="s">
        <v>118</v>
      </c>
      <c r="CH4" s="41">
        <v>123</v>
      </c>
      <c r="CI4" s="40" t="s">
        <v>119</v>
      </c>
    </row>
  </sheetData>
  <phoneticPr fontId="0" type="noConversion"/>
  <dataValidations count="1">
    <dataValidation type="list" allowBlank="1" showInputMessage="1" showErrorMessage="1" sqref="A1" xr:uid="{00000000-0002-0000-0800-000000000000}">
      <formula1>bsDisplayList</formula1>
    </dataValidation>
  </dataValidations>
  <pageMargins left="0.75" right="0.75" top="1" bottom="1" header="0.5" footer="0.5"/>
  <pageSetup orientation="portrait" horizontalDpi="4294967293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open_Macro">
                <anchor moveWithCells="1" sizeWithCells="1">
                  <from>
                    <xdr:col>0</xdr:col>
                    <xdr:colOff>9525</xdr:colOff>
                    <xdr:row>1</xdr:row>
                    <xdr:rowOff>0</xdr:rowOff>
                  </from>
                  <to>
                    <xdr:col>0</xdr:col>
                    <xdr:colOff>600075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/>
  <dimension ref="A1:E61"/>
  <sheetViews>
    <sheetView workbookViewId="0">
      <pane ySplit="1" topLeftCell="A2" activePane="bottomLeft" state="frozen"/>
      <selection pane="bottomLeft"/>
    </sheetView>
  </sheetViews>
  <sheetFormatPr defaultRowHeight="12.75" x14ac:dyDescent="0.2"/>
  <cols>
    <col min="3" max="3" width="17.140625" bestFit="1" customWidth="1"/>
    <col min="4" max="4" width="9.140625" style="63"/>
  </cols>
  <sheetData>
    <row r="1" spans="1:5" ht="18.75" x14ac:dyDescent="0.3">
      <c r="A1" s="80" t="s">
        <v>0</v>
      </c>
      <c r="B1" s="80" t="s">
        <v>36</v>
      </c>
      <c r="C1" s="80" t="s">
        <v>294</v>
      </c>
      <c r="D1" s="83" t="s">
        <v>295</v>
      </c>
      <c r="E1" s="63">
        <f>AVERAGE(D2:D61)</f>
        <v>12.900000000000007</v>
      </c>
    </row>
    <row r="2" spans="1:5" ht="18.75" x14ac:dyDescent="0.3">
      <c r="A2" s="81" t="s">
        <v>296</v>
      </c>
      <c r="B2" s="81" t="s">
        <v>16</v>
      </c>
      <c r="C2" s="82">
        <v>41948</v>
      </c>
      <c r="D2" s="84">
        <v>12.7</v>
      </c>
    </row>
    <row r="3" spans="1:5" ht="18.75" x14ac:dyDescent="0.3">
      <c r="A3" s="81" t="s">
        <v>296</v>
      </c>
      <c r="B3" s="81" t="s">
        <v>115</v>
      </c>
      <c r="C3" s="82">
        <v>41944</v>
      </c>
      <c r="D3" s="84">
        <v>11.5</v>
      </c>
    </row>
    <row r="4" spans="1:5" ht="18.75" x14ac:dyDescent="0.3">
      <c r="A4" s="81" t="s">
        <v>297</v>
      </c>
      <c r="B4" s="81" t="s">
        <v>115</v>
      </c>
      <c r="C4" s="82">
        <v>41948</v>
      </c>
      <c r="D4" s="84">
        <v>19.399999999999999</v>
      </c>
    </row>
    <row r="5" spans="1:5" ht="18.75" x14ac:dyDescent="0.3">
      <c r="A5" s="81" t="s">
        <v>297</v>
      </c>
      <c r="B5" s="81" t="s">
        <v>16</v>
      </c>
      <c r="C5" s="82">
        <v>41946</v>
      </c>
      <c r="D5" s="84">
        <v>14</v>
      </c>
    </row>
    <row r="6" spans="1:5" ht="18.75" x14ac:dyDescent="0.3">
      <c r="A6" s="81" t="s">
        <v>298</v>
      </c>
      <c r="B6" s="81" t="s">
        <v>16</v>
      </c>
      <c r="C6" s="82">
        <v>41944</v>
      </c>
      <c r="D6" s="84">
        <v>12.2</v>
      </c>
    </row>
    <row r="7" spans="1:5" ht="18.75" x14ac:dyDescent="0.3">
      <c r="A7" s="81" t="s">
        <v>298</v>
      </c>
      <c r="B7" s="81" t="s">
        <v>115</v>
      </c>
      <c r="C7" s="82">
        <v>41948</v>
      </c>
      <c r="D7" s="84">
        <v>9.8000000000000007</v>
      </c>
    </row>
    <row r="8" spans="1:5" ht="18.75" x14ac:dyDescent="0.3">
      <c r="A8" s="81" t="s">
        <v>299</v>
      </c>
      <c r="B8" s="81" t="s">
        <v>115</v>
      </c>
      <c r="C8" s="82">
        <v>41948</v>
      </c>
      <c r="D8" s="84">
        <v>15.5</v>
      </c>
    </row>
    <row r="9" spans="1:5" ht="18.75" x14ac:dyDescent="0.3">
      <c r="A9" s="81" t="s">
        <v>299</v>
      </c>
      <c r="B9" s="81" t="s">
        <v>16</v>
      </c>
      <c r="C9" s="82">
        <v>41947</v>
      </c>
      <c r="D9" s="84">
        <v>11.5</v>
      </c>
    </row>
    <row r="10" spans="1:5" ht="18.75" x14ac:dyDescent="0.3">
      <c r="A10" s="81" t="s">
        <v>300</v>
      </c>
      <c r="B10" s="81" t="s">
        <v>115</v>
      </c>
      <c r="C10" s="82">
        <v>41947</v>
      </c>
      <c r="D10" s="84">
        <v>11.3</v>
      </c>
    </row>
    <row r="11" spans="1:5" ht="18.75" x14ac:dyDescent="0.3">
      <c r="A11" s="81" t="s">
        <v>300</v>
      </c>
      <c r="B11" s="81" t="s">
        <v>16</v>
      </c>
      <c r="C11" s="82">
        <v>41948</v>
      </c>
      <c r="D11" s="84">
        <v>10.7</v>
      </c>
    </row>
    <row r="12" spans="1:5" ht="18.75" x14ac:dyDescent="0.3">
      <c r="A12" s="81" t="s">
        <v>301</v>
      </c>
      <c r="B12" s="81" t="s">
        <v>16</v>
      </c>
      <c r="C12" s="82">
        <v>41948</v>
      </c>
      <c r="D12" s="84">
        <v>12.9</v>
      </c>
    </row>
    <row r="13" spans="1:5" ht="18.75" x14ac:dyDescent="0.3">
      <c r="A13" s="81" t="s">
        <v>301</v>
      </c>
      <c r="B13" s="81" t="s">
        <v>115</v>
      </c>
      <c r="C13" s="82">
        <v>41942</v>
      </c>
      <c r="D13" s="84">
        <v>12</v>
      </c>
    </row>
    <row r="14" spans="1:5" ht="18.75" x14ac:dyDescent="0.3">
      <c r="A14" s="81" t="s">
        <v>302</v>
      </c>
      <c r="B14" s="81" t="s">
        <v>115</v>
      </c>
      <c r="C14" s="82">
        <v>41946</v>
      </c>
      <c r="D14" s="84">
        <v>13</v>
      </c>
    </row>
    <row r="15" spans="1:5" ht="18.75" x14ac:dyDescent="0.3">
      <c r="A15" s="81" t="s">
        <v>302</v>
      </c>
      <c r="B15" s="81" t="s">
        <v>16</v>
      </c>
      <c r="C15" s="82">
        <v>41944</v>
      </c>
      <c r="D15" s="84">
        <v>11.5</v>
      </c>
    </row>
    <row r="16" spans="1:5" ht="18.75" x14ac:dyDescent="0.3">
      <c r="A16" s="81" t="s">
        <v>303</v>
      </c>
      <c r="B16" s="81" t="s">
        <v>115</v>
      </c>
      <c r="C16" s="82">
        <v>41946</v>
      </c>
      <c r="D16" s="84">
        <v>18.399999999999999</v>
      </c>
    </row>
    <row r="17" spans="1:4" ht="18.75" x14ac:dyDescent="0.3">
      <c r="A17" s="81" t="s">
        <v>303</v>
      </c>
      <c r="B17" s="81" t="s">
        <v>16</v>
      </c>
      <c r="C17" s="82">
        <v>41948</v>
      </c>
      <c r="D17" s="84">
        <v>13</v>
      </c>
    </row>
    <row r="18" spans="1:4" ht="18.75" x14ac:dyDescent="0.3">
      <c r="A18" s="81" t="s">
        <v>304</v>
      </c>
      <c r="B18" s="81" t="s">
        <v>16</v>
      </c>
      <c r="C18" s="82">
        <v>41942</v>
      </c>
      <c r="D18" s="84">
        <v>13.8</v>
      </c>
    </row>
    <row r="19" spans="1:4" ht="18.75" x14ac:dyDescent="0.3">
      <c r="A19" s="81" t="s">
        <v>304</v>
      </c>
      <c r="B19" s="81" t="s">
        <v>115</v>
      </c>
      <c r="C19" s="82">
        <v>41948</v>
      </c>
      <c r="D19" s="84">
        <v>13.2</v>
      </c>
    </row>
    <row r="20" spans="1:4" ht="18.75" x14ac:dyDescent="0.3">
      <c r="A20" s="81" t="s">
        <v>305</v>
      </c>
      <c r="B20" s="81" t="s">
        <v>115</v>
      </c>
      <c r="C20" s="82">
        <v>41948</v>
      </c>
      <c r="D20" s="84">
        <v>20</v>
      </c>
    </row>
    <row r="21" spans="1:4" ht="18.75" x14ac:dyDescent="0.3">
      <c r="A21" s="81" t="s">
        <v>305</v>
      </c>
      <c r="B21" s="81" t="s">
        <v>16</v>
      </c>
      <c r="C21" s="82">
        <v>41945</v>
      </c>
      <c r="D21" s="84">
        <v>10.8</v>
      </c>
    </row>
    <row r="22" spans="1:4" ht="18.75" x14ac:dyDescent="0.3">
      <c r="A22" s="81" t="s">
        <v>306</v>
      </c>
      <c r="B22" s="81" t="s">
        <v>16</v>
      </c>
      <c r="C22" s="82">
        <v>41947</v>
      </c>
      <c r="D22" s="84">
        <v>12.5</v>
      </c>
    </row>
    <row r="23" spans="1:4" ht="18.75" x14ac:dyDescent="0.3">
      <c r="A23" s="81" t="s">
        <v>306</v>
      </c>
      <c r="B23" s="81" t="s">
        <v>115</v>
      </c>
      <c r="C23" s="82">
        <v>41944</v>
      </c>
      <c r="D23" s="84">
        <v>7.8</v>
      </c>
    </row>
    <row r="24" spans="1:4" ht="18.75" x14ac:dyDescent="0.3">
      <c r="A24" s="81" t="s">
        <v>307</v>
      </c>
      <c r="B24" s="81" t="s">
        <v>16</v>
      </c>
      <c r="C24" s="82">
        <v>41948</v>
      </c>
      <c r="D24" s="84">
        <v>12.8</v>
      </c>
    </row>
    <row r="25" spans="1:4" ht="18.75" x14ac:dyDescent="0.3">
      <c r="A25" s="81" t="s">
        <v>307</v>
      </c>
      <c r="B25" s="81" t="s">
        <v>115</v>
      </c>
      <c r="C25" s="82">
        <v>41947</v>
      </c>
      <c r="D25" s="84">
        <v>9.3000000000000007</v>
      </c>
    </row>
    <row r="26" spans="1:4" ht="18.75" x14ac:dyDescent="0.3">
      <c r="A26" s="81" t="s">
        <v>308</v>
      </c>
      <c r="B26" s="81" t="s">
        <v>16</v>
      </c>
      <c r="C26" s="82">
        <v>41948</v>
      </c>
      <c r="D26" s="84">
        <v>11.3</v>
      </c>
    </row>
    <row r="27" spans="1:4" ht="18.75" x14ac:dyDescent="0.3">
      <c r="A27" s="81" t="s">
        <v>308</v>
      </c>
      <c r="B27" s="81" t="s">
        <v>115</v>
      </c>
      <c r="C27" s="82">
        <v>41946</v>
      </c>
      <c r="D27" s="84">
        <v>9.4</v>
      </c>
    </row>
    <row r="28" spans="1:4" ht="18.75" x14ac:dyDescent="0.3">
      <c r="A28" s="81" t="s">
        <v>114</v>
      </c>
      <c r="B28" s="81" t="s">
        <v>115</v>
      </c>
      <c r="C28" s="82">
        <v>41947</v>
      </c>
      <c r="D28" s="84">
        <v>16.3</v>
      </c>
    </row>
    <row r="29" spans="1:4" ht="18.75" x14ac:dyDescent="0.3">
      <c r="A29" s="81" t="s">
        <v>114</v>
      </c>
      <c r="B29" s="81" t="s">
        <v>16</v>
      </c>
      <c r="C29" s="82">
        <v>41944</v>
      </c>
      <c r="D29" s="84">
        <v>13.3</v>
      </c>
    </row>
    <row r="30" spans="1:4" ht="18.75" x14ac:dyDescent="0.3">
      <c r="A30" s="81" t="s">
        <v>309</v>
      </c>
      <c r="B30" s="81" t="s">
        <v>115</v>
      </c>
      <c r="C30" s="82">
        <v>41946</v>
      </c>
      <c r="D30" s="84">
        <v>13.8</v>
      </c>
    </row>
    <row r="31" spans="1:4" ht="18.75" x14ac:dyDescent="0.3">
      <c r="A31" s="81" t="s">
        <v>309</v>
      </c>
      <c r="B31" s="81" t="s">
        <v>16</v>
      </c>
      <c r="C31" s="82">
        <v>41948</v>
      </c>
      <c r="D31" s="84">
        <v>12.6</v>
      </c>
    </row>
    <row r="32" spans="1:4" ht="18.75" x14ac:dyDescent="0.3">
      <c r="A32" s="81" t="s">
        <v>310</v>
      </c>
      <c r="B32" s="81" t="s">
        <v>16</v>
      </c>
      <c r="C32" s="82">
        <v>41948</v>
      </c>
      <c r="D32" s="84">
        <v>15.1</v>
      </c>
    </row>
    <row r="33" spans="1:4" ht="18.75" x14ac:dyDescent="0.3">
      <c r="A33" s="81" t="s">
        <v>310</v>
      </c>
      <c r="B33" s="81" t="s">
        <v>115</v>
      </c>
      <c r="C33" s="82">
        <v>41947</v>
      </c>
      <c r="D33" s="84">
        <v>12.9</v>
      </c>
    </row>
    <row r="34" spans="1:4" ht="18.75" x14ac:dyDescent="0.3">
      <c r="A34" s="81" t="s">
        <v>311</v>
      </c>
      <c r="B34" s="81" t="s">
        <v>115</v>
      </c>
      <c r="C34" s="82">
        <v>41948</v>
      </c>
      <c r="D34" s="84">
        <v>16.3</v>
      </c>
    </row>
    <row r="35" spans="1:4" ht="18.75" x14ac:dyDescent="0.3">
      <c r="A35" s="81" t="s">
        <v>311</v>
      </c>
      <c r="B35" s="81" t="s">
        <v>16</v>
      </c>
      <c r="C35" s="82">
        <v>41947</v>
      </c>
      <c r="D35" s="84">
        <v>14</v>
      </c>
    </row>
    <row r="36" spans="1:4" ht="18.75" x14ac:dyDescent="0.3">
      <c r="A36" s="81" t="s">
        <v>312</v>
      </c>
      <c r="B36" s="81" t="s">
        <v>16</v>
      </c>
      <c r="C36" s="82">
        <v>41948</v>
      </c>
      <c r="D36" s="84">
        <v>13.5</v>
      </c>
    </row>
    <row r="37" spans="1:4" ht="18.75" x14ac:dyDescent="0.3">
      <c r="A37" s="81" t="s">
        <v>312</v>
      </c>
      <c r="B37" s="81" t="s">
        <v>115</v>
      </c>
      <c r="C37" s="82">
        <v>41944</v>
      </c>
      <c r="D37" s="84">
        <v>11.2</v>
      </c>
    </row>
    <row r="38" spans="1:4" ht="18.75" x14ac:dyDescent="0.3">
      <c r="A38" s="81" t="s">
        <v>313</v>
      </c>
      <c r="B38" s="81" t="s">
        <v>16</v>
      </c>
      <c r="C38" s="82">
        <v>41946</v>
      </c>
      <c r="D38" s="84">
        <v>20.100000000000001</v>
      </c>
    </row>
    <row r="39" spans="1:4" ht="18.75" x14ac:dyDescent="0.3">
      <c r="A39" s="81" t="s">
        <v>313</v>
      </c>
      <c r="B39" s="81" t="s">
        <v>115</v>
      </c>
      <c r="C39" s="82">
        <v>41947</v>
      </c>
      <c r="D39" s="84">
        <v>8.8000000000000007</v>
      </c>
    </row>
    <row r="40" spans="1:4" ht="18.75" x14ac:dyDescent="0.3">
      <c r="A40" s="81" t="s">
        <v>314</v>
      </c>
      <c r="B40" s="81" t="s">
        <v>16</v>
      </c>
      <c r="C40" s="82">
        <v>41948</v>
      </c>
      <c r="D40" s="84">
        <v>13.6</v>
      </c>
    </row>
    <row r="41" spans="1:4" ht="18.75" x14ac:dyDescent="0.3">
      <c r="A41" s="81" t="s">
        <v>314</v>
      </c>
      <c r="B41" s="81" t="s">
        <v>115</v>
      </c>
      <c r="C41" s="82">
        <v>41947</v>
      </c>
      <c r="D41" s="84">
        <v>7.9</v>
      </c>
    </row>
    <row r="42" spans="1:4" ht="18.75" x14ac:dyDescent="0.3">
      <c r="A42" s="81" t="s">
        <v>315</v>
      </c>
      <c r="B42" s="81" t="s">
        <v>115</v>
      </c>
      <c r="C42" s="82">
        <v>41944</v>
      </c>
      <c r="D42" s="84">
        <v>11.5</v>
      </c>
    </row>
    <row r="43" spans="1:4" ht="18.75" x14ac:dyDescent="0.3">
      <c r="A43" s="81" t="s">
        <v>315</v>
      </c>
      <c r="B43" s="81" t="s">
        <v>16</v>
      </c>
      <c r="C43" s="82">
        <v>41947</v>
      </c>
      <c r="D43" s="84">
        <v>10.1</v>
      </c>
    </row>
    <row r="44" spans="1:4" ht="18.75" x14ac:dyDescent="0.3">
      <c r="A44" s="81" t="s">
        <v>316</v>
      </c>
      <c r="B44" s="81" t="s">
        <v>115</v>
      </c>
      <c r="C44" s="82">
        <v>41944</v>
      </c>
      <c r="D44" s="84">
        <v>15</v>
      </c>
    </row>
    <row r="45" spans="1:4" ht="18.75" x14ac:dyDescent="0.3">
      <c r="A45" s="81" t="s">
        <v>316</v>
      </c>
      <c r="B45" s="81" t="s">
        <v>16</v>
      </c>
      <c r="C45" s="82">
        <v>41948</v>
      </c>
      <c r="D45" s="84">
        <v>13.4</v>
      </c>
    </row>
    <row r="46" spans="1:4" ht="18.75" x14ac:dyDescent="0.3">
      <c r="A46" s="81" t="s">
        <v>317</v>
      </c>
      <c r="B46" s="81" t="s">
        <v>16</v>
      </c>
      <c r="C46" s="82">
        <v>41943</v>
      </c>
      <c r="D46" s="84">
        <v>12.7</v>
      </c>
    </row>
    <row r="47" spans="1:4" ht="18.75" x14ac:dyDescent="0.3">
      <c r="A47" s="81" t="s">
        <v>317</v>
      </c>
      <c r="B47" s="81" t="s">
        <v>115</v>
      </c>
      <c r="C47" s="82">
        <v>41948</v>
      </c>
      <c r="D47" s="84">
        <v>10.7</v>
      </c>
    </row>
    <row r="48" spans="1:4" ht="18.75" x14ac:dyDescent="0.3">
      <c r="A48" s="81" t="s">
        <v>318</v>
      </c>
      <c r="B48" s="81" t="s">
        <v>115</v>
      </c>
      <c r="C48" s="82">
        <v>41948</v>
      </c>
      <c r="D48" s="84">
        <v>15.5</v>
      </c>
    </row>
    <row r="49" spans="1:4" ht="18.75" x14ac:dyDescent="0.3">
      <c r="A49" s="81" t="s">
        <v>318</v>
      </c>
      <c r="B49" s="81" t="s">
        <v>16</v>
      </c>
      <c r="C49" s="82">
        <v>41947</v>
      </c>
      <c r="D49" s="84">
        <v>13.5</v>
      </c>
    </row>
    <row r="50" spans="1:4" ht="18.75" x14ac:dyDescent="0.3">
      <c r="A50" s="81" t="s">
        <v>105</v>
      </c>
      <c r="B50" s="81" t="s">
        <v>16</v>
      </c>
      <c r="C50" s="82">
        <v>41943</v>
      </c>
      <c r="D50" s="84">
        <v>15</v>
      </c>
    </row>
    <row r="51" spans="1:4" ht="18.75" x14ac:dyDescent="0.3">
      <c r="A51" s="81" t="s">
        <v>105</v>
      </c>
      <c r="B51" s="81" t="s">
        <v>115</v>
      </c>
      <c r="C51" s="82">
        <v>41947</v>
      </c>
      <c r="D51" s="84">
        <v>11.6</v>
      </c>
    </row>
    <row r="52" spans="1:4" ht="18.75" x14ac:dyDescent="0.3">
      <c r="A52" s="81" t="s">
        <v>319</v>
      </c>
      <c r="B52" s="81" t="s">
        <v>16</v>
      </c>
      <c r="C52" s="82">
        <v>41943</v>
      </c>
      <c r="D52" s="84">
        <v>14.5</v>
      </c>
    </row>
    <row r="53" spans="1:4" ht="18.75" x14ac:dyDescent="0.3">
      <c r="A53" s="81" t="s">
        <v>319</v>
      </c>
      <c r="B53" s="81" t="s">
        <v>115</v>
      </c>
      <c r="C53" s="82">
        <v>41948</v>
      </c>
      <c r="D53" s="84">
        <v>12.5</v>
      </c>
    </row>
    <row r="54" spans="1:4" ht="18.75" x14ac:dyDescent="0.3">
      <c r="A54" s="81" t="s">
        <v>116</v>
      </c>
      <c r="B54" s="81" t="s">
        <v>115</v>
      </c>
      <c r="C54" s="82">
        <v>41948</v>
      </c>
      <c r="D54" s="84">
        <v>14.3</v>
      </c>
    </row>
    <row r="55" spans="1:4" ht="18.75" x14ac:dyDescent="0.3">
      <c r="A55" s="81" t="s">
        <v>116</v>
      </c>
      <c r="B55" s="81" t="s">
        <v>16</v>
      </c>
      <c r="C55" s="82">
        <v>41946</v>
      </c>
      <c r="D55" s="84">
        <v>12</v>
      </c>
    </row>
    <row r="56" spans="1:4" ht="18.75" x14ac:dyDescent="0.3">
      <c r="A56" s="81" t="s">
        <v>289</v>
      </c>
      <c r="B56" s="81" t="s">
        <v>115</v>
      </c>
      <c r="C56" s="82">
        <v>41947</v>
      </c>
      <c r="D56" s="84">
        <v>14.7</v>
      </c>
    </row>
    <row r="57" spans="1:4" ht="18.75" x14ac:dyDescent="0.3">
      <c r="A57" s="81" t="s">
        <v>289</v>
      </c>
      <c r="B57" s="81" t="s">
        <v>16</v>
      </c>
      <c r="C57" s="82">
        <v>41948</v>
      </c>
      <c r="D57" s="84">
        <v>10.7</v>
      </c>
    </row>
    <row r="58" spans="1:4" ht="18.75" x14ac:dyDescent="0.3">
      <c r="A58" s="81" t="s">
        <v>109</v>
      </c>
      <c r="B58" s="81" t="s">
        <v>16</v>
      </c>
      <c r="C58" s="82">
        <v>41946</v>
      </c>
      <c r="D58" s="84">
        <v>12.2</v>
      </c>
    </row>
    <row r="59" spans="1:4" ht="18.75" x14ac:dyDescent="0.3">
      <c r="A59" s="81" t="s">
        <v>109</v>
      </c>
      <c r="B59" s="81" t="s">
        <v>115</v>
      </c>
      <c r="C59" s="82">
        <v>41948</v>
      </c>
      <c r="D59" s="84">
        <v>10.199999999999999</v>
      </c>
    </row>
    <row r="60" spans="1:4" ht="18.75" x14ac:dyDescent="0.3">
      <c r="A60" s="81" t="s">
        <v>320</v>
      </c>
      <c r="B60" s="81" t="s">
        <v>115</v>
      </c>
      <c r="C60" s="82">
        <v>41948</v>
      </c>
      <c r="D60" s="84">
        <v>12.6</v>
      </c>
    </row>
    <row r="61" spans="1:4" ht="18.75" x14ac:dyDescent="0.3">
      <c r="A61" s="81" t="s">
        <v>320</v>
      </c>
      <c r="B61" s="81" t="s">
        <v>16</v>
      </c>
      <c r="C61" s="82">
        <v>41947</v>
      </c>
      <c r="D61" s="84">
        <v>11.6</v>
      </c>
    </row>
  </sheetData>
  <sortState ref="A2:E61">
    <sortCondition ref="A1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2:E30"/>
  <sheetViews>
    <sheetView workbookViewId="0">
      <selection activeCell="A42" sqref="A42"/>
    </sheetView>
  </sheetViews>
  <sheetFormatPr defaultRowHeight="12.75" x14ac:dyDescent="0.2"/>
  <cols>
    <col min="1" max="1" width="82.42578125" customWidth="1"/>
    <col min="4" max="4" width="18.5703125" customWidth="1"/>
  </cols>
  <sheetData>
    <row r="2" spans="1:5" x14ac:dyDescent="0.2">
      <c r="A2" s="109" t="str">
        <f>"   &amp; "" " &amp;  B2&amp;C2&amp;D2&amp;E2 &amp; " "" _"</f>
        <v xml:space="preserve">   &amp; " Select " _</v>
      </c>
      <c r="B2" s="56" t="s">
        <v>403</v>
      </c>
      <c r="E2" s="109"/>
    </row>
    <row r="3" spans="1:5" x14ac:dyDescent="0.2">
      <c r="A3" s="109" t="str">
        <f t="shared" ref="A3:A30" si="0">"   &amp; "" " &amp;  B3&amp;C3&amp;D3&amp;E3 &amp; " "" _"</f>
        <v xml:space="preserve">   &amp; " bs.LeagueName, bs.H_A, bs.Season, bs.GameType  " _</v>
      </c>
      <c r="C3" t="s">
        <v>404</v>
      </c>
    </row>
    <row r="4" spans="1:5" x14ac:dyDescent="0.2">
      <c r="A4" s="109" t="str">
        <f t="shared" si="0"/>
        <v xml:space="preserve">   &amp; " , Count(*) as Games " _</v>
      </c>
      <c r="C4" t="s">
        <v>405</v>
      </c>
    </row>
    <row r="5" spans="1:5" x14ac:dyDescent="0.2">
      <c r="A5" s="109" t="str">
        <f t="shared" si="0"/>
        <v xml:space="preserve">   &amp; " , (Min(bs.date)) as StartDate " _</v>
      </c>
      <c r="C5" t="s">
        <v>406</v>
      </c>
    </row>
    <row r="6" spans="1:5" x14ac:dyDescent="0.2">
      <c r="A6" s="109" t="str">
        <f t="shared" si="0"/>
        <v xml:space="preserve">   &amp; " , (Max(bs.date)) as EndDate " _</v>
      </c>
      <c r="C6" t="s">
        <v>407</v>
      </c>
    </row>
    <row r="7" spans="1:5" x14ac:dyDescent="0.2">
      <c r="A7" s="109" t="str">
        <f t="shared" si="0"/>
        <v xml:space="preserve">   &amp; " , Round(Avg(bs.AwayFTMwOTadj), 2)as AwayAvgFTM " _</v>
      </c>
      <c r="C7" t="s">
        <v>408</v>
      </c>
      <c r="D7" t="s">
        <v>409</v>
      </c>
    </row>
    <row r="8" spans="1:5" x14ac:dyDescent="0.2">
      <c r="A8" s="109" t="str">
        <f t="shared" si="0"/>
        <v xml:space="preserve">   &amp; " , Round(Avg(bs.AwayFGM2PtwOTadj), 2)as AwayAvgFGM2Pt " _</v>
      </c>
      <c r="C8" t="s">
        <v>410</v>
      </c>
      <c r="D8" t="s">
        <v>411</v>
      </c>
    </row>
    <row r="9" spans="1:5" x14ac:dyDescent="0.2">
      <c r="A9" s="109" t="str">
        <f t="shared" si="0"/>
        <v xml:space="preserve">   &amp; " , Round(Avg(bs.AwayFGM3PtwOTadj), 2)as AwayAvgFGM3Pt " _</v>
      </c>
      <c r="C9" t="s">
        <v>412</v>
      </c>
      <c r="D9" t="s">
        <v>413</v>
      </c>
    </row>
    <row r="10" spans="1:5" x14ac:dyDescent="0.2">
      <c r="A10" s="109" t="str">
        <f t="shared" si="0"/>
        <v xml:space="preserve">   &amp; " , Round(Avg(bs.HomeFTMwOTadj), 2)as HomeAvgFTM " _</v>
      </c>
      <c r="C10" t="s">
        <v>414</v>
      </c>
      <c r="E10" t="s">
        <v>415</v>
      </c>
    </row>
    <row r="11" spans="1:5" x14ac:dyDescent="0.2">
      <c r="A11" s="109" t="str">
        <f t="shared" si="0"/>
        <v xml:space="preserve">   &amp; " , Round(Avg(bs.HomeFGM2PtwOTadj), 2)as HomeAvgFGM2Pt " _</v>
      </c>
      <c r="C11" t="s">
        <v>416</v>
      </c>
      <c r="D11" t="s">
        <v>417</v>
      </c>
    </row>
    <row r="12" spans="1:5" x14ac:dyDescent="0.2">
      <c r="A12" s="109" t="str">
        <f t="shared" si="0"/>
        <v xml:space="preserve">   &amp; " , Round(Avg(bs.HomeFGM3PtwOTadj), 2)as HomeAvgFGM3Pt " _</v>
      </c>
      <c r="C12" t="s">
        <v>418</v>
      </c>
      <c r="D12" t="s">
        <v>419</v>
      </c>
    </row>
    <row r="13" spans="1:5" x14ac:dyDescent="0.2">
      <c r="A13" s="109" t="str">
        <f t="shared" si="0"/>
        <v xml:space="preserve">   &amp; " FROM ( " _</v>
      </c>
      <c r="B13" t="s">
        <v>420</v>
      </c>
    </row>
    <row r="14" spans="1:5" x14ac:dyDescent="0.2">
      <c r="A14" s="109" t="str">
        <f t="shared" si="0"/>
        <v xml:space="preserve">   &amp; " Select TOP 108  " _</v>
      </c>
      <c r="B14" t="s">
        <v>421</v>
      </c>
    </row>
    <row r="15" spans="1:5" x14ac:dyDescent="0.2">
      <c r="A15" s="109" t="str">
        <f t="shared" si="0"/>
        <v xml:space="preserve">   &amp; " b2.LeagueName, b2.H_A, b2.Season, b2.GameType, b2.Date " _</v>
      </c>
      <c r="C15" t="s">
        <v>422</v>
      </c>
    </row>
    <row r="16" spans="1:5" x14ac:dyDescent="0.2">
      <c r="A16" s="109" t="str">
        <f t="shared" si="0"/>
        <v xml:space="preserve">   &amp; " , (b2.FTMOpp    *  (b2.ScRegOpp) / (b2.ScOTOpp) ) as AwayFTMwOTadj " _</v>
      </c>
      <c r="C16" t="s">
        <v>423</v>
      </c>
    </row>
    <row r="17" spans="1:3" x14ac:dyDescent="0.2">
      <c r="A17" s="109" t="str">
        <f t="shared" si="0"/>
        <v xml:space="preserve">   &amp; " , (b2.FGM2PtOpp *  (b2.ScRegOpp) / (b2.ScOTOpp) ) as AwayFGM2PtwOTadj " _</v>
      </c>
      <c r="C17" t="s">
        <v>424</v>
      </c>
    </row>
    <row r="18" spans="1:3" x14ac:dyDescent="0.2">
      <c r="A18" s="109" t="str">
        <f t="shared" si="0"/>
        <v xml:space="preserve">   &amp; " , (b2.FGM3PtOpp *  (b2.ScRegOpp) / (b2.ScOTOpp) ) as AwayFGM3PtwOTadj " _</v>
      </c>
      <c r="C18" t="s">
        <v>425</v>
      </c>
    </row>
    <row r="19" spans="1:3" x14ac:dyDescent="0.2">
      <c r="A19" s="109" t="str">
        <f t="shared" si="0"/>
        <v xml:space="preserve">   &amp; " , (b2.FTM       *  (b2.ScReg   ) / (b2.ScOT   ) ) as HomeFTMwOTadj " _</v>
      </c>
      <c r="C19" t="s">
        <v>426</v>
      </c>
    </row>
    <row r="20" spans="1:3" x14ac:dyDescent="0.2">
      <c r="A20" s="109" t="str">
        <f t="shared" si="0"/>
        <v xml:space="preserve">   &amp; " , (b2.FGM2Pt    *  (b2.ScReg   ) / (b2.ScOT   ) ) as HomeFGM2PtwOTadj " _</v>
      </c>
      <c r="C20" t="s">
        <v>427</v>
      </c>
    </row>
    <row r="21" spans="1:3" x14ac:dyDescent="0.2">
      <c r="A21" s="109" t="str">
        <f t="shared" si="0"/>
        <v xml:space="preserve">   &amp; " , (b2.FGM3Pt    *  (b2.ScReg   ) / (b2.ScOT   ) ) as HomeFGM3PtwOTadj " _</v>
      </c>
      <c r="C21" t="s">
        <v>428</v>
      </c>
    </row>
    <row r="22" spans="1:3" x14ac:dyDescent="0.2">
      <c r="A22" s="109" t="str">
        <f t="shared" si="0"/>
        <v xml:space="preserve">   &amp; "   FROM BoxScores b2 " _</v>
      </c>
      <c r="B22" t="s">
        <v>429</v>
      </c>
    </row>
    <row r="23" spans="1:3" x14ac:dyDescent="0.2">
      <c r="A23" s="109" t="str">
        <f t="shared" si="0"/>
        <v xml:space="preserve">   &amp; "   Where b2.LeagueName = 'WNBA' " _</v>
      </c>
      <c r="B23" t="s">
        <v>430</v>
      </c>
    </row>
    <row r="24" spans="1:3" x14ac:dyDescent="0.2">
      <c r="A24" s="109" t="str">
        <f t="shared" si="0"/>
        <v xml:space="preserve">   &amp; "  and b2.Date &lt; #9/2/2017# " _</v>
      </c>
      <c r="C24" t="s">
        <v>431</v>
      </c>
    </row>
    <row r="25" spans="1:3" x14ac:dyDescent="0.2">
      <c r="A25" s="109" t="str">
        <f t="shared" si="0"/>
        <v xml:space="preserve">   &amp; "  and b2.H_A = 'Home' " _</v>
      </c>
      <c r="C25" t="s">
        <v>432</v>
      </c>
    </row>
    <row r="26" spans="1:3" x14ac:dyDescent="0.2">
      <c r="A26" s="109" t="str">
        <f t="shared" si="0"/>
        <v xml:space="preserve">   &amp; "  and b2.Season = '17' " _</v>
      </c>
      <c r="C26" t="s">
        <v>433</v>
      </c>
    </row>
    <row r="27" spans="1:3" x14ac:dyDescent="0.2">
      <c r="A27" s="109" t="str">
        <f t="shared" si="0"/>
        <v xml:space="preserve">   &amp; "  and b2.GameType = '1-Reg' " _</v>
      </c>
      <c r="C27" t="s">
        <v>434</v>
      </c>
    </row>
    <row r="28" spans="1:3" x14ac:dyDescent="0.2">
      <c r="A28" s="109" t="str">
        <f t="shared" si="0"/>
        <v xml:space="preserve">   &amp; "   order by [date] desc, [order] " _</v>
      </c>
      <c r="B28" t="s">
        <v>435</v>
      </c>
    </row>
    <row r="29" spans="1:3" x14ac:dyDescent="0.2">
      <c r="A29" s="109" t="str">
        <f t="shared" si="0"/>
        <v xml:space="preserve">   &amp; "   ) as bs " _</v>
      </c>
      <c r="B29" t="s">
        <v>436</v>
      </c>
    </row>
    <row r="30" spans="1:3" x14ac:dyDescent="0.2">
      <c r="A30" s="109" t="str">
        <f t="shared" si="0"/>
        <v xml:space="preserve">   &amp; " Group by bs.LeagueName, bs.H_A, bs.Season, bs.GameType  " _</v>
      </c>
      <c r="B30" t="s">
        <v>437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I5"/>
  <sheetViews>
    <sheetView workbookViewId="0">
      <selection activeCell="I15" sqref="I15"/>
    </sheetView>
  </sheetViews>
  <sheetFormatPr defaultRowHeight="12.75" x14ac:dyDescent="0.2"/>
  <sheetData>
    <row r="1" spans="1:9" x14ac:dyDescent="0.2">
      <c r="A1" t="s">
        <v>443</v>
      </c>
      <c r="B1" t="s">
        <v>444</v>
      </c>
      <c r="C1" t="s">
        <v>445</v>
      </c>
      <c r="D1" t="s">
        <v>446</v>
      </c>
      <c r="E1" t="s">
        <v>447</v>
      </c>
      <c r="F1" t="s">
        <v>448</v>
      </c>
      <c r="G1" t="s">
        <v>449</v>
      </c>
    </row>
    <row r="2" spans="1:9" x14ac:dyDescent="0.2">
      <c r="A2" s="57">
        <f>B2*D2</f>
        <v>11</v>
      </c>
      <c r="B2">
        <v>10</v>
      </c>
      <c r="C2">
        <v>0</v>
      </c>
      <c r="D2" s="110">
        <f>((E2 / F2) + C2) / (C2+1)</f>
        <v>1.1000000000000001</v>
      </c>
      <c r="E2">
        <v>11</v>
      </c>
      <c r="F2">
        <v>10</v>
      </c>
      <c r="G2">
        <f>E2/F2</f>
        <v>1.1000000000000001</v>
      </c>
      <c r="H2">
        <f>D2/G2</f>
        <v>1</v>
      </c>
    </row>
    <row r="3" spans="1:9" x14ac:dyDescent="0.2">
      <c r="A3" s="57">
        <f>B3*D3</f>
        <v>10.5</v>
      </c>
      <c r="B3">
        <f>B2</f>
        <v>10</v>
      </c>
      <c r="C3">
        <v>1</v>
      </c>
      <c r="D3" s="110">
        <f>((E3 / F3) + C3) / (C3+1)</f>
        <v>1.05</v>
      </c>
      <c r="E3">
        <v>11</v>
      </c>
      <c r="F3">
        <v>10</v>
      </c>
      <c r="G3">
        <f>E3/F3</f>
        <v>1.1000000000000001</v>
      </c>
      <c r="H3">
        <f>D3/G3</f>
        <v>0.95454545454545447</v>
      </c>
    </row>
    <row r="4" spans="1:9" x14ac:dyDescent="0.2">
      <c r="A4" s="57">
        <f>B4*D4</f>
        <v>10.333333333333334</v>
      </c>
      <c r="B4">
        <f>B3</f>
        <v>10</v>
      </c>
      <c r="C4">
        <v>2</v>
      </c>
      <c r="D4" s="110">
        <f>((E4 / F4) + C4) / (C4+1)</f>
        <v>1.0333333333333334</v>
      </c>
      <c r="E4">
        <v>11</v>
      </c>
      <c r="F4">
        <v>10</v>
      </c>
      <c r="G4">
        <f>E4/F4</f>
        <v>1.1000000000000001</v>
      </c>
      <c r="H4">
        <f>D4/G4</f>
        <v>0.93939393939393945</v>
      </c>
    </row>
    <row r="5" spans="1:9" x14ac:dyDescent="0.2">
      <c r="A5" s="57">
        <f>B5*D5</f>
        <v>10.25</v>
      </c>
      <c r="B5">
        <f>B4</f>
        <v>10</v>
      </c>
      <c r="C5">
        <v>3</v>
      </c>
      <c r="D5" s="110">
        <f>((E5 / F5) + C5) / (C5+1)</f>
        <v>1.0249999999999999</v>
      </c>
      <c r="E5">
        <v>11</v>
      </c>
      <c r="F5">
        <v>10</v>
      </c>
      <c r="G5">
        <f>E5/F5</f>
        <v>1.1000000000000001</v>
      </c>
      <c r="H5">
        <f>D5/G5</f>
        <v>0.93181818181818166</v>
      </c>
      <c r="I5">
        <f>1-  ( C5 / (C5+1))</f>
        <v>0.25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56</vt:i4>
      </vt:variant>
    </vt:vector>
  </HeadingPairs>
  <TitlesOfParts>
    <vt:vector size="68" baseType="lpstr">
      <vt:lpstr>Start</vt:lpstr>
      <vt:lpstr>Move2 Leagues</vt:lpstr>
      <vt:lpstr>Variables</vt:lpstr>
      <vt:lpstr>LeagueVars</vt:lpstr>
      <vt:lpstr>DataBases</vt:lpstr>
      <vt:lpstr>Trans</vt:lpstr>
      <vt:lpstr>Graph</vt:lpstr>
      <vt:lpstr>Tables</vt:lpstr>
      <vt:lpstr>BoxScores</vt:lpstr>
      <vt:lpstr>Volatility</vt:lpstr>
      <vt:lpstr>StringsWquotes</vt:lpstr>
      <vt:lpstr>Curves</vt:lpstr>
      <vt:lpstr>bsDisplay</vt:lpstr>
      <vt:lpstr>GR_Data</vt:lpstr>
      <vt:lpstr>GR_FTA</vt:lpstr>
      <vt:lpstr>GR_Games</vt:lpstr>
      <vt:lpstr>GR_H_A</vt:lpstr>
      <vt:lpstr>GR_OffRB</vt:lpstr>
      <vt:lpstr>GR_Ov_L</vt:lpstr>
      <vt:lpstr>GR_Ov_W</vt:lpstr>
      <vt:lpstr>GR_Overs</vt:lpstr>
      <vt:lpstr>GR_Pace</vt:lpstr>
      <vt:lpstr>GR_Team</vt:lpstr>
      <vt:lpstr>GR_Tover</vt:lpstr>
      <vt:lpstr>GR_Un_L</vt:lpstr>
      <vt:lpstr>GR_Un_W</vt:lpstr>
      <vt:lpstr>GR_Unders</vt:lpstr>
      <vt:lpstr>LV_League_Variable_Name</vt:lpstr>
      <vt:lpstr>LV_Type</vt:lpstr>
      <vt:lpstr>M150_TestMode</vt:lpstr>
      <vt:lpstr>Start_DocName</vt:lpstr>
      <vt:lpstr>Start_LeagueName</vt:lpstr>
      <vt:lpstr>Start_MacrosDate</vt:lpstr>
      <vt:lpstr>Start_Ver</vt:lpstr>
      <vt:lpstr>Start_Version</vt:lpstr>
      <vt:lpstr>TmAbrev</vt:lpstr>
      <vt:lpstr>tr2_Pt_Away</vt:lpstr>
      <vt:lpstr>tr2_Pt_Home</vt:lpstr>
      <vt:lpstr>tr2PT</vt:lpstr>
      <vt:lpstr>tr2PTA</vt:lpstr>
      <vt:lpstr>tr2PTpct</vt:lpstr>
      <vt:lpstr>tr3_Pt_Away</vt:lpstr>
      <vt:lpstr>tr3_Pt_Home</vt:lpstr>
      <vt:lpstr>tr3PT</vt:lpstr>
      <vt:lpstr>tr3PTA</vt:lpstr>
      <vt:lpstr>tr3PTpct</vt:lpstr>
      <vt:lpstr>trAv_Sc_Away</vt:lpstr>
      <vt:lpstr>trAv_Sc_Home</vt:lpstr>
      <vt:lpstr>trAvgFinal</vt:lpstr>
      <vt:lpstr>trFT</vt:lpstr>
      <vt:lpstr>trFT_Away</vt:lpstr>
      <vt:lpstr>trFT_Home</vt:lpstr>
      <vt:lpstr>trFTA</vt:lpstr>
      <vt:lpstr>trFTpct</vt:lpstr>
      <vt:lpstr>trGamePace</vt:lpstr>
      <vt:lpstr>trLA_Avg</vt:lpstr>
      <vt:lpstr>trLA_End_Date</vt:lpstr>
      <vt:lpstr>trLA_Games</vt:lpstr>
      <vt:lpstr>trLA_Start_Date</vt:lpstr>
      <vt:lpstr>trLgFgPct</vt:lpstr>
      <vt:lpstr>trLineDiffClose</vt:lpstr>
      <vt:lpstr>trLineDiffOpen</vt:lpstr>
      <vt:lpstr>trOvers</vt:lpstr>
      <vt:lpstr>trTLclose</vt:lpstr>
      <vt:lpstr>trUnders</vt:lpstr>
      <vt:lpstr>Var_Value</vt:lpstr>
      <vt:lpstr>Var_Var_Name</vt:lpstr>
      <vt:lpstr>varTotBubbleGames</vt:lpstr>
    </vt:vector>
  </TitlesOfParts>
  <Company>frederick goldman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jwdaley666</dc:creator>
  <cp:lastModifiedBy>Keith</cp:lastModifiedBy>
  <cp:lastPrinted>2008-03-01T23:00:31Z</cp:lastPrinted>
  <dcterms:created xsi:type="dcterms:W3CDTF">2007-10-26T13:48:29Z</dcterms:created>
  <dcterms:modified xsi:type="dcterms:W3CDTF">2018-11-13T00:42:48Z</dcterms:modified>
</cp:coreProperties>
</file>