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7A1F4DBF-85FE-439B-B22D-784E64EC9208}" xr6:coauthVersionLast="45" xr6:coauthVersionMax="45" xr10:uidLastSave="{00000000-0000-0000-0000-000000000000}"/>
  <bookViews>
    <workbookView xWindow="30270" yWindow="1980" windowWidth="27300" windowHeight="13620" activeTab="2" xr2:uid="{7E75B28B-1B7C-4F64-9AB6-4E868FF10FB5}"/>
  </bookViews>
  <sheets>
    <sheet name="Team Avgs" sheetId="6" r:id="rId1"/>
    <sheet name="Lg Avgs" sheetId="5" r:id="rId2"/>
    <sheet name="BxSC Adjs" sheetId="1" r:id="rId3"/>
    <sheet name="Sheet1" sheetId="7" r:id="rId4"/>
    <sheet name="Vars" sheetId="2" r:id="rId5"/>
  </sheets>
  <definedNames>
    <definedName name="LgAvgLastMinPt1">Vars!$B$1</definedName>
    <definedName name="LgAvgLastMinPt2">Vars!$B$2</definedName>
    <definedName name="LgAvgLastMinPt3">Vars!$B$3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AE7" i="1"/>
  <c r="AD7" i="1"/>
  <c r="Z7" i="1"/>
  <c r="Y7" i="1"/>
  <c r="U7" i="1"/>
  <c r="T7" i="1"/>
  <c r="S7" i="1"/>
  <c r="R7" i="1"/>
  <c r="AE6" i="1"/>
  <c r="AD6" i="1"/>
  <c r="Z6" i="1"/>
  <c r="AA6" i="1" s="1"/>
  <c r="Y6" i="1"/>
  <c r="U6" i="1"/>
  <c r="T6" i="1"/>
  <c r="S6" i="1"/>
  <c r="R6" i="1"/>
  <c r="AE5" i="1"/>
  <c r="AD5" i="1"/>
  <c r="Z5" i="1"/>
  <c r="Y5" i="1"/>
  <c r="U5" i="1"/>
  <c r="T5" i="1"/>
  <c r="S5" i="1"/>
  <c r="R5" i="1"/>
  <c r="AE4" i="1"/>
  <c r="AD4" i="1"/>
  <c r="Z4" i="1"/>
  <c r="Y4" i="1"/>
  <c r="U4" i="1"/>
  <c r="T4" i="1"/>
  <c r="S4" i="1"/>
  <c r="R4" i="1"/>
  <c r="AE3" i="1"/>
  <c r="AD3" i="1"/>
  <c r="Z3" i="1"/>
  <c r="Y3" i="1"/>
  <c r="U3" i="1"/>
  <c r="T3" i="1"/>
  <c r="S3" i="1"/>
  <c r="R3" i="1"/>
  <c r="AF3" i="1" s="1"/>
  <c r="V4" i="1" l="1"/>
  <c r="X4" i="1" s="1"/>
  <c r="V7" i="1"/>
  <c r="AD8" i="1"/>
  <c r="AE8" i="1" s="1"/>
  <c r="AA7" i="1"/>
  <c r="AA4" i="1"/>
  <c r="AB4" i="1" s="1"/>
  <c r="V5" i="1"/>
  <c r="X5" i="1" s="1"/>
  <c r="W4" i="1"/>
  <c r="V3" i="1"/>
  <c r="V8" i="1" s="1"/>
  <c r="W8" i="1" s="1"/>
  <c r="Y8" i="1"/>
  <c r="AF5" i="1"/>
  <c r="AG5" i="1" s="1"/>
  <c r="T8" i="1"/>
  <c r="U8" i="1" s="1"/>
  <c r="AF6" i="1"/>
  <c r="AH6" i="1" s="1"/>
  <c r="AA3" i="1"/>
  <c r="AC3" i="1" s="1"/>
  <c r="AF4" i="1"/>
  <c r="AG4" i="1" s="1"/>
  <c r="AA5" i="1"/>
  <c r="AC5" i="1" s="1"/>
  <c r="V6" i="1"/>
  <c r="X6" i="1" s="1"/>
  <c r="AF7" i="1"/>
  <c r="AG7" i="1" s="1"/>
  <c r="AH5" i="1"/>
  <c r="AC6" i="1"/>
  <c r="AB6" i="1"/>
  <c r="X7" i="1"/>
  <c r="W7" i="1"/>
  <c r="AB7" i="1"/>
  <c r="AC7" i="1"/>
  <c r="W3" i="1"/>
  <c r="AA8" i="1"/>
  <c r="AB8" i="1" s="1"/>
  <c r="AB3" i="1"/>
  <c r="AH4" i="1"/>
  <c r="AF8" i="1"/>
  <c r="AG8" i="1" s="1"/>
  <c r="AG3" i="1"/>
  <c r="AH3" i="1"/>
  <c r="N7" i="1"/>
  <c r="N6" i="1"/>
  <c r="N5" i="1"/>
  <c r="N3" i="1"/>
  <c r="I8" i="1"/>
  <c r="I7" i="1"/>
  <c r="I6" i="1"/>
  <c r="I5" i="1"/>
  <c r="I3" i="1"/>
  <c r="N4" i="1"/>
  <c r="I4" i="1"/>
  <c r="M7" i="1"/>
  <c r="H7" i="1"/>
  <c r="D7" i="1"/>
  <c r="C7" i="1"/>
  <c r="B7" i="1"/>
  <c r="A7" i="1"/>
  <c r="M6" i="1"/>
  <c r="H6" i="1"/>
  <c r="D6" i="1"/>
  <c r="C6" i="1"/>
  <c r="B6" i="1"/>
  <c r="A6" i="1"/>
  <c r="M5" i="1"/>
  <c r="H5" i="1"/>
  <c r="D5" i="1"/>
  <c r="C5" i="1"/>
  <c r="B5" i="1"/>
  <c r="A5" i="1"/>
  <c r="M4" i="1"/>
  <c r="H4" i="1"/>
  <c r="D4" i="1"/>
  <c r="C4" i="1"/>
  <c r="B4" i="1"/>
  <c r="A4" i="1"/>
  <c r="B3" i="1"/>
  <c r="A3" i="1"/>
  <c r="W5" i="1" l="1"/>
  <c r="AC4" i="1"/>
  <c r="AB5" i="1"/>
  <c r="X3" i="1"/>
  <c r="AG6" i="1"/>
  <c r="W6" i="1"/>
  <c r="AH7" i="1"/>
  <c r="J4" i="1"/>
  <c r="L4" i="1" s="1"/>
  <c r="J7" i="1"/>
  <c r="K7" i="1" s="1"/>
  <c r="E7" i="1"/>
  <c r="F7" i="1" s="1"/>
  <c r="O5" i="1"/>
  <c r="Q5" i="1" s="1"/>
  <c r="E5" i="1"/>
  <c r="F5" i="1" s="1"/>
  <c r="O4" i="1"/>
  <c r="Q4" i="1" s="1"/>
  <c r="J5" i="1"/>
  <c r="L5" i="1" s="1"/>
  <c r="E6" i="1"/>
  <c r="G6" i="1" s="1"/>
  <c r="J6" i="1"/>
  <c r="K6" i="1" s="1"/>
  <c r="O6" i="1"/>
  <c r="P6" i="1" s="1"/>
  <c r="E4" i="1"/>
  <c r="G4" i="1" s="1"/>
  <c r="O7" i="1"/>
  <c r="Q7" i="1" s="1"/>
  <c r="K4" i="1"/>
  <c r="L7" i="1" l="1"/>
  <c r="Q6" i="1"/>
  <c r="G7" i="1"/>
  <c r="G5" i="1"/>
  <c r="L6" i="1"/>
  <c r="F4" i="1"/>
  <c r="P5" i="1"/>
  <c r="F6" i="1"/>
  <c r="K5" i="1"/>
  <c r="P4" i="1"/>
  <c r="P7" i="1"/>
  <c r="F1" i="6" l="1"/>
  <c r="D3" i="1" l="1"/>
  <c r="O3" i="1"/>
  <c r="J3" i="1"/>
  <c r="M3" i="1"/>
  <c r="M8" i="1" s="1"/>
  <c r="N8" i="1" s="1"/>
  <c r="H3" i="1"/>
  <c r="H8" i="1" s="1"/>
  <c r="C3" i="1"/>
  <c r="C12" i="5"/>
  <c r="B12" i="5"/>
  <c r="C8" i="1" l="1"/>
  <c r="D8" i="1" s="1"/>
  <c r="D9" i="1" s="1"/>
  <c r="E3" i="1"/>
  <c r="K3" i="1"/>
  <c r="L3" i="1" l="1"/>
  <c r="J8" i="1"/>
  <c r="K8" i="1" s="1"/>
  <c r="E8" i="1"/>
  <c r="F8" i="1" s="1"/>
  <c r="P3" i="1"/>
  <c r="Q3" i="1"/>
  <c r="O8" i="1"/>
  <c r="P8" i="1" s="1"/>
  <c r="F3" i="1"/>
  <c r="G3" i="1"/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2667D56-4A29-490A-AA16-AE68E85F0601}">
      <text>
        <r>
          <rPr>
            <b/>
            <sz val="9"/>
            <color indexed="81"/>
            <rFont val="Tahoma"/>
            <charset val="1"/>
          </rPr>
          <t xml:space="preserve"> ( 1.0 + (( (IsNull(r.TotalLineTeam,  b.ScoreRegUs)  / b.ScoreRegUs ) - 1.0) * @BxScLinePct) ) </t>
        </r>
      </text>
    </comment>
    <comment ref="B2" authorId="0" shapeId="0" xr:uid="{BA83DBA2-81FF-4486-A1AA-E6293070E7FD}">
      <text>
        <r>
          <rPr>
            <b/>
            <sz val="9"/>
            <color indexed="81"/>
            <rFont val="Tahoma"/>
            <charset val="1"/>
          </rPr>
          <t>( 1.0 + (IsNull(ts.TeamStrengthBxScAdjPctAllowed, 1.0) - 1.0) * @BxScTmStrPct)</t>
        </r>
      </text>
    </comment>
    <comment ref="D2" authorId="0" shapeId="0" xr:uid="{A35A414A-3368-4A3D-AF97-723C0B35B7A1}">
      <text>
        <r>
          <rPr>
            <b/>
            <sz val="9"/>
            <color indexed="81"/>
            <rFont val="Tahoma"/>
            <charset val="1"/>
          </rPr>
          <t xml:space="preserve">(b.ShotsMadeUsRegPt1 - IsNull(bL5.Q4Last1MinUsPt1, @LgAvgLastMinPt1) + @LgAvgLastMinPt1) </t>
        </r>
      </text>
    </comment>
    <comment ref="R2" authorId="0" shapeId="0" xr:uid="{FD4C2DAE-4577-4CC4-88F7-204DB6D9D5E5}">
      <text>
        <r>
          <rPr>
            <b/>
            <sz val="9"/>
            <color indexed="81"/>
            <rFont val="Tahoma"/>
            <charset val="1"/>
          </rPr>
          <t xml:space="preserve"> ( 1.0 + (( (IsNull(r.TotalLineTeam,  b.ScoreRegUs)  / b.ScoreRegUs ) - 1.0) * @BxScLinePct) ) </t>
        </r>
      </text>
    </comment>
    <comment ref="S2" authorId="0" shapeId="0" xr:uid="{95F705CF-9C50-426E-89C7-08BD04AF6BA1}">
      <text>
        <r>
          <rPr>
            <b/>
            <sz val="9"/>
            <color indexed="81"/>
            <rFont val="Tahoma"/>
            <charset val="1"/>
          </rPr>
          <t>( 1.0 + (IsNull(ts.TeamStrengthBxScAdjPctAllowed, 1.0) - 1.0) * @BxScTmStrPct)</t>
        </r>
      </text>
    </comment>
    <comment ref="U2" authorId="0" shapeId="0" xr:uid="{AC75AFB7-0215-4A6B-A6A8-342CE7F076D1}">
      <text>
        <r>
          <rPr>
            <b/>
            <sz val="9"/>
            <color indexed="81"/>
            <rFont val="Tahoma"/>
            <charset val="1"/>
          </rPr>
          <t xml:space="preserve">(b.ShotsMadeUsRegPt1 - IsNull(bL5.Q4Last1MinUsPt1, @LgAvgLastMinPt1) + @LgAvgLastMinPt1) </t>
        </r>
      </text>
    </comment>
  </commentList>
</comments>
</file>

<file path=xl/sharedStrings.xml><?xml version="1.0" encoding="utf-8"?>
<sst xmlns="http://schemas.openxmlformats.org/spreadsheetml/2006/main" count="371" uniqueCount="154">
  <si>
    <t>GameDate</t>
  </si>
  <si>
    <t>RotNum</t>
  </si>
  <si>
    <t>Team</t>
  </si>
  <si>
    <t>Venue</t>
  </si>
  <si>
    <t>Opp</t>
  </si>
  <si>
    <t>BxScLinePct</t>
  </si>
  <si>
    <t>BxScTmStrPct</t>
  </si>
  <si>
    <t>ScoreRegUs</t>
  </si>
  <si>
    <t>TeamStrengthBxScAdjPctAllowed</t>
  </si>
  <si>
    <t>ShotsMadeUsRegPt1</t>
  </si>
  <si>
    <t>Q4Last1MinUsPt1</t>
  </si>
  <si>
    <t>AverageMadeUsPt1</t>
  </si>
  <si>
    <t>ShotsMadeUsRegPt2</t>
  </si>
  <si>
    <t>Q4Last1MinUsPt2</t>
  </si>
  <si>
    <t>AverageMadeUsPt2</t>
  </si>
  <si>
    <t>ShotsMadeUsRegPt3</t>
  </si>
  <si>
    <t>Q4Last1MinUsPt3</t>
  </si>
  <si>
    <t>AverageMadeUsPt3</t>
  </si>
  <si>
    <t>ScoreRegOp</t>
  </si>
  <si>
    <t>TeamStrengthBxScAdjPctScored</t>
  </si>
  <si>
    <t>ShotsMadeOpRegPt1</t>
  </si>
  <si>
    <t>Q4Last1MinOpPt1</t>
  </si>
  <si>
    <t>AverageMadeOpPt1</t>
  </si>
  <si>
    <t>ShotsMadeOpRegPt2</t>
  </si>
  <si>
    <t>Q4Last1MinOpPt2</t>
  </si>
  <si>
    <t>AverageMadeOpPt2</t>
  </si>
  <si>
    <t>ShotsMadeOpRegPt3</t>
  </si>
  <si>
    <t>Q4Last1MinOpPt3</t>
  </si>
  <si>
    <t>AverageMadeOpPt3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</si>
  <si>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</si>
  <si>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</si>
  <si>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</si>
  <si>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</si>
  <si>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</si>
  <si>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</si>
  <si>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UTA</t>
  </si>
  <si>
    <t>Home</t>
  </si>
  <si>
    <t>DEN</t>
  </si>
  <si>
    <t>NULL</t>
  </si>
  <si>
    <t>Away</t>
  </si>
  <si>
    <t>SA</t>
  </si>
  <si>
    <t>Last
Min</t>
  </si>
  <si>
    <t>LgAvgLastMinPt1</t>
  </si>
  <si>
    <t>LgAvgLastMinPt2</t>
  </si>
  <si>
    <t>LgAvgLastMinPt3</t>
  </si>
  <si>
    <t>Cur
2
line</t>
  </si>
  <si>
    <t>OppTm
Str</t>
  </si>
  <si>
    <t>Result</t>
  </si>
  <si>
    <t>Diff</t>
  </si>
  <si>
    <t>DailySummaryID</t>
  </si>
  <si>
    <t>LeagueName</t>
  </si>
  <si>
    <t>Season</t>
  </si>
  <si>
    <t>SubSeason</t>
  </si>
  <si>
    <t>SubSeasonPeriod</t>
  </si>
  <si>
    <t>NumOfMatchups</t>
  </si>
  <si>
    <t>LgAvgStartDate</t>
  </si>
  <si>
    <t>LgAvgGamesBack</t>
  </si>
  <si>
    <t>LgAvgScoreAway</t>
  </si>
  <si>
    <t>LgAvgScoreHome</t>
  </si>
  <si>
    <t>LgAvgScoreFinal</t>
  </si>
  <si>
    <t>LgAvgShotsMadeAwayPt1</t>
  </si>
  <si>
    <t>LgAvgShotsMadeAwayPt2</t>
  </si>
  <si>
    <t>LgAvgShotsMadeAwayPt3</t>
  </si>
  <si>
    <t>LgAvgShotsMadeHomePt1</t>
  </si>
  <si>
    <t>LgAvgShotsMadeHomePt2</t>
  </si>
  <si>
    <t>LgAvgShotsMadeHomePt3</t>
  </si>
  <si>
    <t>LgAvgLastMinPts</t>
  </si>
  <si>
    <t>LgAvgTurnOversAway</t>
  </si>
  <si>
    <t>LgAvgTurnOversHome</t>
  </si>
  <si>
    <t>LgAvgOffRBAway</t>
  </si>
  <si>
    <t>LgAvgOffRBHome</t>
  </si>
  <si>
    <t>LgAvgAssistsAway</t>
  </si>
  <si>
    <t>LgAvgAssistsHome</t>
  </si>
  <si>
    <t>LgAvgPace</t>
  </si>
  <si>
    <t>LgAvgVolatilityTeam</t>
  </si>
  <si>
    <t>LgAvgVolatilityGame</t>
  </si>
  <si>
    <t>AdjRecentLeagueHistory</t>
  </si>
  <si>
    <t>TS</t>
  </si>
  <si>
    <t xml:space="preserve">NBA       </t>
  </si>
  <si>
    <t xml:space="preserve">2-Post    </t>
  </si>
  <si>
    <t xml:space="preserve">WNBA      </t>
  </si>
  <si>
    <t xml:space="preserve">1-Reg     </t>
  </si>
  <si>
    <t>Lg Avg</t>
  </si>
  <si>
    <t>Stat 3</t>
  </si>
  <si>
    <t>Stat 2</t>
  </si>
  <si>
    <t>Stat 1</t>
  </si>
  <si>
    <t>Ver
ify</t>
  </si>
  <si>
    <t>ScoreReg</t>
  </si>
  <si>
    <t>Games</t>
  </si>
  <si>
    <t>Start</t>
  </si>
  <si>
    <t>EndDate</t>
  </si>
  <si>
    <t>NBA</t>
  </si>
  <si>
    <t>DAL</t>
  </si>
  <si>
    <t>POR</t>
  </si>
  <si>
    <t>SAC</t>
  </si>
  <si>
    <t>BR</t>
  </si>
  <si>
    <t>PHO</t>
  </si>
  <si>
    <t>NO</t>
  </si>
  <si>
    <t>MIL</t>
  </si>
  <si>
    <t>PHI</t>
  </si>
  <si>
    <t>LAC</t>
  </si>
  <si>
    <t>HOU</t>
  </si>
  <si>
    <t>ORL</t>
  </si>
  <si>
    <t>MEM</t>
  </si>
  <si>
    <t>BOS</t>
  </si>
  <si>
    <t>MIA</t>
  </si>
  <si>
    <t>WAS</t>
  </si>
  <si>
    <t>IND</t>
  </si>
  <si>
    <t>TOR</t>
  </si>
  <si>
    <t>LAL</t>
  </si>
  <si>
    <t>OKC</t>
  </si>
  <si>
    <t>WNBA</t>
  </si>
  <si>
    <t>ATL</t>
  </si>
  <si>
    <t>CHI</t>
  </si>
  <si>
    <t>LVA</t>
  </si>
  <si>
    <t>LAS</t>
  </si>
  <si>
    <t>NYL</t>
  </si>
  <si>
    <t>SEA</t>
  </si>
  <si>
    <t>CON</t>
  </si>
  <si>
    <t>MIN</t>
  </si>
  <si>
    <t>Teams</t>
  </si>
  <si>
    <t>TmTLUs</t>
  </si>
  <si>
    <t>StatLastMinAdjPt1</t>
  </si>
  <si>
    <t>StatLastMinAdjPt2</t>
  </si>
  <si>
    <t>StatLastMinAdjPt3</t>
  </si>
  <si>
    <t>TmTLOP</t>
  </si>
  <si>
    <t>StatLastMinAdjUsPt1</t>
  </si>
  <si>
    <t>StatLastMinAdjUsPt2</t>
  </si>
  <si>
    <t>StatLastMinAdjUsPt3</t>
  </si>
  <si>
    <t>StatLastMinAdjOpPt1</t>
  </si>
  <si>
    <t>StatLastMinAdjOpPt2</t>
  </si>
  <si>
    <t>StatLastMinAdjOpPt3</t>
  </si>
  <si>
    <t>Curve 2 LinePct</t>
  </si>
  <si>
    <t>Opp TmStr Pct</t>
  </si>
  <si>
    <t>OPP</t>
  </si>
  <si>
    <t>BxSc LinePct</t>
  </si>
  <si>
    <t>BxSc TmStrPct</t>
  </si>
  <si>
    <t>Game Date</t>
  </si>
  <si>
    <t>Tm TL Us</t>
  </si>
  <si>
    <t>Curve2LinePctOp</t>
  </si>
  <si>
    <t>Curve 2 Line PctOp</t>
  </si>
  <si>
    <t>OppTmStrPctOp</t>
  </si>
  <si>
    <t>Opp TmStr Pct Op</t>
  </si>
  <si>
    <t>Curve2LinePctUs</t>
  </si>
  <si>
    <t>OppTmStrPctUs</t>
  </si>
  <si>
    <t>AdjustedMadeUsPt1</t>
  </si>
  <si>
    <t>AdjustedMadeUsPt2</t>
  </si>
  <si>
    <t>AdjustedMadeUsPt3</t>
  </si>
  <si>
    <t>AdjustedMadeOpPt1</t>
  </si>
  <si>
    <t>AdjustedMadeOpPt2</t>
  </si>
  <si>
    <t>AdjustedMadeOpPt3</t>
  </si>
  <si>
    <t>Column</t>
  </si>
  <si>
    <t>Seq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</si>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</sst>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1" xfId="0" applyNumberFormat="1" applyFill="1" applyBorder="1" applyAlignment="1">
      <alignment wrapText="1"/>
    </xf>
    <xf numFmtId="1" fontId="0" fillId="0" borderId="0" xfId="0" applyNumberFormat="1"/>
    <xf numFmtId="1" fontId="0" fillId="2" borderId="2" xfId="0" applyNumberFormat="1" applyFill="1" applyBorder="1" applyAlignment="1">
      <alignment wrapText="1"/>
    </xf>
    <xf numFmtId="2" fontId="0" fillId="4" borderId="4" xfId="0" applyNumberFormat="1" applyFill="1" applyBorder="1" applyAlignment="1">
      <alignment wrapText="1"/>
    </xf>
    <xf numFmtId="2" fontId="0" fillId="3" borderId="4" xfId="0" applyNumberFormat="1" applyFill="1" applyBorder="1" applyAlignment="1">
      <alignment wrapText="1"/>
    </xf>
    <xf numFmtId="2" fontId="0" fillId="3" borderId="5" xfId="0" applyNumberFormat="1" applyFill="1" applyBorder="1" applyAlignment="1">
      <alignment wrapText="1"/>
    </xf>
    <xf numFmtId="1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1" fontId="0" fillId="0" borderId="8" xfId="0" applyNumberFormat="1" applyBorder="1"/>
    <xf numFmtId="1" fontId="0" fillId="2" borderId="3" xfId="0" applyNumberFormat="1" applyFill="1" applyBorder="1" applyAlignment="1">
      <alignment wrapText="1"/>
    </xf>
    <xf numFmtId="2" fontId="0" fillId="2" borderId="4" xfId="0" applyNumberFormat="1" applyFill="1" applyBorder="1" applyAlignment="1">
      <alignment wrapText="1"/>
    </xf>
    <xf numFmtId="2" fontId="1" fillId="2" borderId="4" xfId="0" applyNumberFormat="1" applyFont="1" applyFill="1" applyBorder="1" applyAlignment="1">
      <alignment wrapText="1"/>
    </xf>
    <xf numFmtId="2" fontId="0" fillId="0" borderId="9" xfId="0" applyNumberFormat="1" applyBorder="1"/>
    <xf numFmtId="2" fontId="0" fillId="0" borderId="10" xfId="0" applyNumberFormat="1" applyBorder="1"/>
    <xf numFmtId="1" fontId="0" fillId="0" borderId="0" xfId="0" applyNumberFormat="1" applyAlignment="1"/>
    <xf numFmtId="165" fontId="0" fillId="0" borderId="0" xfId="0" applyNumberFormat="1"/>
    <xf numFmtId="14" fontId="0" fillId="0" borderId="0" xfId="0" applyNumberFormat="1"/>
    <xf numFmtId="47" fontId="0" fillId="0" borderId="0" xfId="0" applyNumberFormat="1"/>
    <xf numFmtId="0" fontId="0" fillId="2" borderId="1" xfId="0" applyFill="1" applyBorder="1" applyAlignment="1">
      <alignment wrapText="1"/>
    </xf>
    <xf numFmtId="0" fontId="0" fillId="5" borderId="14" xfId="0" applyFill="1" applyBorder="1"/>
    <xf numFmtId="0" fontId="0" fillId="5" borderId="15" xfId="0" applyFill="1" applyBorder="1" applyAlignment="1">
      <alignment horizontal="center" wrapText="1"/>
    </xf>
    <xf numFmtId="0" fontId="0" fillId="5" borderId="16" xfId="0" applyFill="1" applyBorder="1" applyAlignment="1">
      <alignment horizontal="center" wrapText="1"/>
    </xf>
    <xf numFmtId="2" fontId="3" fillId="0" borderId="17" xfId="0" applyNumberFormat="1" applyFont="1" applyBorder="1"/>
    <xf numFmtId="2" fontId="0" fillId="0" borderId="18" xfId="0" applyNumberFormat="1" applyBorder="1"/>
    <xf numFmtId="2" fontId="3" fillId="0" borderId="6" xfId="0" applyNumberFormat="1" applyFont="1" applyBorder="1"/>
    <xf numFmtId="2" fontId="2" fillId="0" borderId="7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14" xfId="0" applyFill="1" applyBorder="1"/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3" borderId="19" xfId="0" applyNumberFormat="1" applyFill="1" applyBorder="1" applyAlignment="1">
      <alignment wrapText="1"/>
    </xf>
    <xf numFmtId="2" fontId="0" fillId="4" borderId="5" xfId="0" applyNumberFormat="1" applyFill="1" applyBorder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0" borderId="6" xfId="0" applyNumberFormat="1" applyBorder="1"/>
    <xf numFmtId="2" fontId="0" fillId="0" borderId="8" xfId="0" applyNumberFormat="1" applyBorder="1"/>
    <xf numFmtId="2" fontId="0" fillId="4" borderId="3" xfId="0" applyNumberFormat="1" applyFill="1" applyBorder="1" applyAlignment="1">
      <alignment wrapText="1"/>
    </xf>
    <xf numFmtId="2" fontId="0" fillId="2" borderId="5" xfId="0" applyNumberFormat="1" applyFill="1" applyBorder="1" applyAlignment="1">
      <alignment wrapText="1"/>
    </xf>
    <xf numFmtId="0" fontId="0" fillId="5" borderId="12" xfId="0" applyFill="1" applyBorder="1" applyAlignment="1">
      <alignment horizontal="center" wrapText="1"/>
    </xf>
    <xf numFmtId="2" fontId="2" fillId="0" borderId="0" xfId="0" applyNumberFormat="1" applyFont="1" applyBorder="1"/>
    <xf numFmtId="2" fontId="2" fillId="2" borderId="7" xfId="0" applyNumberFormat="1" applyFont="1" applyFill="1" applyBorder="1"/>
    <xf numFmtId="0" fontId="0" fillId="6" borderId="12" xfId="0" applyFill="1" applyBorder="1" applyAlignment="1">
      <alignment horizontal="center" wrapText="1"/>
    </xf>
    <xf numFmtId="2" fontId="2" fillId="0" borderId="18" xfId="0" applyNumberFormat="1" applyFont="1" applyBorder="1"/>
    <xf numFmtId="2" fontId="3" fillId="0" borderId="0" xfId="0" applyNumberFormat="1" applyFont="1" applyBorder="1"/>
    <xf numFmtId="0" fontId="0" fillId="0" borderId="0" xfId="0" applyBorder="1" applyAlignment="1">
      <alignment horizontal="center"/>
    </xf>
    <xf numFmtId="0" fontId="3" fillId="2" borderId="1" xfId="0" applyFont="1" applyFill="1" applyBorder="1"/>
    <xf numFmtId="2" fontId="0" fillId="2" borderId="2" xfId="0" applyNumberFormat="1" applyFill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2" fontId="0" fillId="3" borderId="20" xfId="0" applyNumberFormat="1" applyFill="1" applyBorder="1" applyAlignment="1">
      <alignment wrapText="1"/>
    </xf>
    <xf numFmtId="2" fontId="0" fillId="4" borderId="20" xfId="0" applyNumberFormat="1" applyFill="1" applyBorder="1" applyAlignment="1">
      <alignment wrapText="1"/>
    </xf>
    <xf numFmtId="2" fontId="0" fillId="2" borderId="20" xfId="0" applyNumberFormat="1" applyFill="1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0" fontId="0" fillId="2" borderId="15" xfId="0" applyFill="1" applyBorder="1" applyAlignment="1">
      <alignment horizontal="center" wrapText="1"/>
    </xf>
    <xf numFmtId="0" fontId="0" fillId="2" borderId="15" xfId="0" applyFill="1" applyBorder="1" applyAlignment="1">
      <alignment horizontal="center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EE89-4A4D-45D2-A97C-8DA05D3C1BD8}">
  <sheetPr codeName="Sheet1"/>
  <dimension ref="A1:H36"/>
  <sheetViews>
    <sheetView workbookViewId="0">
      <selection activeCell="F1" sqref="F1"/>
    </sheetView>
  </sheetViews>
  <sheetFormatPr defaultRowHeight="15" x14ac:dyDescent="0.25"/>
  <cols>
    <col min="1" max="1" width="12.5703125" bestFit="1" customWidth="1"/>
    <col min="2" max="2" width="5.85546875" bestFit="1" customWidth="1"/>
    <col min="3" max="3" width="9.140625" bestFit="1" customWidth="1"/>
    <col min="4" max="4" width="11.28515625" bestFit="1" customWidth="1"/>
    <col min="5" max="5" width="11.7109375" bestFit="1" customWidth="1"/>
    <col min="6" max="6" width="7" bestFit="1" customWidth="1"/>
    <col min="7" max="8" width="9.7109375" bestFit="1" customWidth="1"/>
  </cols>
  <sheetData>
    <row r="1" spans="1:8" x14ac:dyDescent="0.25">
      <c r="A1" t="s">
        <v>82</v>
      </c>
      <c r="B1">
        <v>226</v>
      </c>
      <c r="C1" t="s">
        <v>120</v>
      </c>
      <c r="D1">
        <v>230</v>
      </c>
      <c r="E1">
        <v>221</v>
      </c>
      <c r="F1">
        <f>D1+E1-B1</f>
        <v>225</v>
      </c>
    </row>
    <row r="2" spans="1:8" x14ac:dyDescent="0.25">
      <c r="A2" s="53" t="s">
        <v>50</v>
      </c>
      <c r="B2" s="53" t="s">
        <v>2</v>
      </c>
      <c r="C2" s="53" t="s">
        <v>87</v>
      </c>
      <c r="D2" s="53" t="s">
        <v>7</v>
      </c>
      <c r="E2" s="53" t="s">
        <v>18</v>
      </c>
      <c r="F2" s="53" t="s">
        <v>88</v>
      </c>
      <c r="G2" s="53" t="s">
        <v>89</v>
      </c>
      <c r="H2" s="53" t="s">
        <v>90</v>
      </c>
    </row>
    <row r="3" spans="1:8" x14ac:dyDescent="0.25">
      <c r="A3" t="s">
        <v>91</v>
      </c>
      <c r="B3" t="s">
        <v>104</v>
      </c>
      <c r="C3">
        <v>223.7</v>
      </c>
      <c r="D3">
        <v>116.4</v>
      </c>
      <c r="E3">
        <v>107.4</v>
      </c>
      <c r="F3">
        <v>11</v>
      </c>
      <c r="G3" s="20">
        <v>44043</v>
      </c>
      <c r="H3" s="20">
        <v>44064</v>
      </c>
    </row>
    <row r="4" spans="1:8" x14ac:dyDescent="0.25">
      <c r="A4" t="s">
        <v>91</v>
      </c>
      <c r="B4" t="s">
        <v>95</v>
      </c>
      <c r="C4">
        <v>234</v>
      </c>
      <c r="D4">
        <v>114.5</v>
      </c>
      <c r="E4">
        <v>119.5</v>
      </c>
      <c r="F4">
        <v>11</v>
      </c>
      <c r="G4" s="20">
        <v>44043</v>
      </c>
      <c r="H4" s="20">
        <v>44064</v>
      </c>
    </row>
    <row r="5" spans="1:8" x14ac:dyDescent="0.25">
      <c r="A5" t="s">
        <v>91</v>
      </c>
      <c r="B5" t="s">
        <v>92</v>
      </c>
      <c r="C5">
        <v>239.1</v>
      </c>
      <c r="D5">
        <v>117.1</v>
      </c>
      <c r="E5">
        <v>122</v>
      </c>
      <c r="F5">
        <v>10</v>
      </c>
      <c r="G5" s="20">
        <v>44043</v>
      </c>
      <c r="H5" s="20">
        <v>44064</v>
      </c>
    </row>
    <row r="6" spans="1:8" x14ac:dyDescent="0.25">
      <c r="A6" t="s">
        <v>91</v>
      </c>
      <c r="B6" t="s">
        <v>37</v>
      </c>
      <c r="C6">
        <v>230.6</v>
      </c>
      <c r="D6">
        <v>110.5</v>
      </c>
      <c r="E6">
        <v>120.1</v>
      </c>
      <c r="F6">
        <v>10</v>
      </c>
      <c r="G6" s="20">
        <v>44044</v>
      </c>
      <c r="H6" s="20">
        <v>44064</v>
      </c>
    </row>
    <row r="7" spans="1:8" x14ac:dyDescent="0.25">
      <c r="A7" t="s">
        <v>91</v>
      </c>
      <c r="B7" t="s">
        <v>101</v>
      </c>
      <c r="C7">
        <v>228.7</v>
      </c>
      <c r="D7">
        <v>114.2</v>
      </c>
      <c r="E7">
        <v>114.5</v>
      </c>
      <c r="F7">
        <v>10</v>
      </c>
      <c r="G7" s="20">
        <v>44043</v>
      </c>
      <c r="H7" s="20">
        <v>44063</v>
      </c>
    </row>
    <row r="8" spans="1:8" x14ac:dyDescent="0.25">
      <c r="A8" t="s">
        <v>91</v>
      </c>
      <c r="B8" t="s">
        <v>107</v>
      </c>
      <c r="C8">
        <v>218.8</v>
      </c>
      <c r="D8">
        <v>108.2</v>
      </c>
      <c r="E8">
        <v>110.6</v>
      </c>
      <c r="F8">
        <v>9</v>
      </c>
      <c r="G8" s="20">
        <v>44044</v>
      </c>
      <c r="H8" s="20">
        <v>44063</v>
      </c>
    </row>
    <row r="9" spans="1:8" x14ac:dyDescent="0.25">
      <c r="A9" t="s">
        <v>91</v>
      </c>
      <c r="B9" t="s">
        <v>100</v>
      </c>
      <c r="C9">
        <v>229.1</v>
      </c>
      <c r="D9">
        <v>116.6</v>
      </c>
      <c r="E9">
        <v>112.5</v>
      </c>
      <c r="F9">
        <v>11</v>
      </c>
      <c r="G9" s="20">
        <v>44042</v>
      </c>
      <c r="H9" s="20">
        <v>44064</v>
      </c>
    </row>
    <row r="10" spans="1:8" x14ac:dyDescent="0.25">
      <c r="A10" t="s">
        <v>91</v>
      </c>
      <c r="B10" t="s">
        <v>109</v>
      </c>
      <c r="C10">
        <v>215</v>
      </c>
      <c r="D10">
        <v>105.5</v>
      </c>
      <c r="E10">
        <v>109.5</v>
      </c>
      <c r="F10">
        <v>10</v>
      </c>
      <c r="G10" s="20">
        <v>44042</v>
      </c>
      <c r="H10" s="20">
        <v>44063</v>
      </c>
    </row>
    <row r="11" spans="1:8" x14ac:dyDescent="0.25">
      <c r="A11" t="s">
        <v>91</v>
      </c>
      <c r="B11" t="s">
        <v>103</v>
      </c>
      <c r="C11">
        <v>225.7</v>
      </c>
      <c r="D11">
        <v>112.4</v>
      </c>
      <c r="E11">
        <v>113.2</v>
      </c>
      <c r="F11">
        <v>9</v>
      </c>
      <c r="G11" s="20">
        <v>44043</v>
      </c>
      <c r="H11" s="20">
        <v>44058</v>
      </c>
    </row>
    <row r="12" spans="1:8" x14ac:dyDescent="0.25">
      <c r="A12" t="s">
        <v>91</v>
      </c>
      <c r="B12" t="s">
        <v>105</v>
      </c>
      <c r="C12">
        <v>221.7</v>
      </c>
      <c r="D12">
        <v>113.2</v>
      </c>
      <c r="E12">
        <v>108.4</v>
      </c>
      <c r="F12">
        <v>9</v>
      </c>
      <c r="G12" s="20">
        <v>44044</v>
      </c>
      <c r="H12" s="20">
        <v>44063</v>
      </c>
    </row>
    <row r="13" spans="1:8" x14ac:dyDescent="0.25">
      <c r="A13" t="s">
        <v>91</v>
      </c>
      <c r="B13" t="s">
        <v>98</v>
      </c>
      <c r="C13">
        <v>230.9</v>
      </c>
      <c r="D13">
        <v>115.9</v>
      </c>
      <c r="E13">
        <v>115</v>
      </c>
      <c r="F13">
        <v>10</v>
      </c>
      <c r="G13" s="20">
        <v>44043</v>
      </c>
      <c r="H13" s="20">
        <v>44063</v>
      </c>
    </row>
    <row r="14" spans="1:8" x14ac:dyDescent="0.25">
      <c r="A14" t="s">
        <v>91</v>
      </c>
      <c r="B14" t="s">
        <v>97</v>
      </c>
      <c r="C14">
        <v>231.3</v>
      </c>
      <c r="D14">
        <v>113.1</v>
      </c>
      <c r="E14">
        <v>118.1</v>
      </c>
      <c r="F14">
        <v>8</v>
      </c>
      <c r="G14" s="20">
        <v>44042</v>
      </c>
      <c r="H14" s="20">
        <v>44056</v>
      </c>
    </row>
    <row r="15" spans="1:8" x14ac:dyDescent="0.25">
      <c r="A15" t="s">
        <v>91</v>
      </c>
      <c r="B15" t="s">
        <v>110</v>
      </c>
      <c r="C15">
        <v>210.6</v>
      </c>
      <c r="D15">
        <v>105.1</v>
      </c>
      <c r="E15">
        <v>105.4</v>
      </c>
      <c r="F15">
        <v>9</v>
      </c>
      <c r="G15" s="20">
        <v>44044</v>
      </c>
      <c r="H15" s="20">
        <v>44063</v>
      </c>
    </row>
    <row r="16" spans="1:8" x14ac:dyDescent="0.25">
      <c r="A16" t="s">
        <v>91</v>
      </c>
      <c r="B16" t="s">
        <v>102</v>
      </c>
      <c r="C16">
        <v>226.7</v>
      </c>
      <c r="D16">
        <v>112.8</v>
      </c>
      <c r="E16">
        <v>113.9</v>
      </c>
      <c r="F16">
        <v>10</v>
      </c>
      <c r="G16" s="20">
        <v>44043</v>
      </c>
      <c r="H16" s="20">
        <v>44063</v>
      </c>
    </row>
    <row r="17" spans="1:8" x14ac:dyDescent="0.25">
      <c r="A17" t="s">
        <v>91</v>
      </c>
      <c r="B17" t="s">
        <v>99</v>
      </c>
      <c r="C17">
        <v>229.7</v>
      </c>
      <c r="D17">
        <v>114.3</v>
      </c>
      <c r="E17">
        <v>115.5</v>
      </c>
      <c r="F17">
        <v>11</v>
      </c>
      <c r="G17" s="20">
        <v>44044</v>
      </c>
      <c r="H17" s="20">
        <v>44064</v>
      </c>
    </row>
    <row r="18" spans="1:8" x14ac:dyDescent="0.25">
      <c r="A18" t="s">
        <v>91</v>
      </c>
      <c r="B18" t="s">
        <v>96</v>
      </c>
      <c r="C18">
        <v>231.7</v>
      </c>
      <c r="D18">
        <v>121.4</v>
      </c>
      <c r="E18">
        <v>110.3</v>
      </c>
      <c r="F18">
        <v>7</v>
      </c>
      <c r="G18" s="20">
        <v>44043</v>
      </c>
      <c r="H18" s="20">
        <v>44056</v>
      </c>
    </row>
    <row r="19" spans="1:8" x14ac:dyDescent="0.25">
      <c r="A19" t="s">
        <v>91</v>
      </c>
      <c r="B19" t="s">
        <v>93</v>
      </c>
      <c r="C19">
        <v>237.1</v>
      </c>
      <c r="D19">
        <v>118.7</v>
      </c>
      <c r="E19">
        <v>118.4</v>
      </c>
      <c r="F19">
        <v>11</v>
      </c>
      <c r="G19" s="20">
        <v>44043</v>
      </c>
      <c r="H19" s="20">
        <v>44063</v>
      </c>
    </row>
    <row r="20" spans="1:8" x14ac:dyDescent="0.25">
      <c r="A20" t="s">
        <v>91</v>
      </c>
      <c r="B20" t="s">
        <v>40</v>
      </c>
      <c r="C20">
        <v>238.3</v>
      </c>
      <c r="D20">
        <v>121.1</v>
      </c>
      <c r="E20">
        <v>117.1</v>
      </c>
      <c r="F20">
        <v>8</v>
      </c>
      <c r="G20" s="20">
        <v>44043</v>
      </c>
      <c r="H20" s="20">
        <v>44056</v>
      </c>
    </row>
    <row r="21" spans="1:8" x14ac:dyDescent="0.25">
      <c r="A21" t="s">
        <v>91</v>
      </c>
      <c r="B21" t="s">
        <v>94</v>
      </c>
      <c r="C21">
        <v>236.8</v>
      </c>
      <c r="D21">
        <v>117.1</v>
      </c>
      <c r="E21">
        <v>119.6</v>
      </c>
      <c r="F21">
        <v>8</v>
      </c>
      <c r="G21" s="20">
        <v>44043</v>
      </c>
      <c r="H21" s="20">
        <v>44056</v>
      </c>
    </row>
    <row r="22" spans="1:8" x14ac:dyDescent="0.25">
      <c r="A22" t="s">
        <v>91</v>
      </c>
      <c r="B22" t="s">
        <v>108</v>
      </c>
      <c r="C22">
        <v>216.8</v>
      </c>
      <c r="D22">
        <v>112.5</v>
      </c>
      <c r="E22">
        <v>104.3</v>
      </c>
      <c r="F22">
        <v>10</v>
      </c>
      <c r="G22" s="20">
        <v>44044</v>
      </c>
      <c r="H22" s="20">
        <v>44064</v>
      </c>
    </row>
    <row r="23" spans="1:8" x14ac:dyDescent="0.25">
      <c r="A23" t="s">
        <v>91</v>
      </c>
      <c r="B23" t="s">
        <v>35</v>
      </c>
      <c r="C23">
        <v>221.7</v>
      </c>
      <c r="D23">
        <v>112.9</v>
      </c>
      <c r="E23">
        <v>108.8</v>
      </c>
      <c r="F23">
        <v>10</v>
      </c>
      <c r="G23" s="20">
        <v>44042</v>
      </c>
      <c r="H23" s="20">
        <v>44064</v>
      </c>
    </row>
    <row r="24" spans="1:8" x14ac:dyDescent="0.25">
      <c r="A24" t="s">
        <v>91</v>
      </c>
      <c r="B24" t="s">
        <v>106</v>
      </c>
      <c r="C24">
        <v>219.4</v>
      </c>
      <c r="D24">
        <v>104.9</v>
      </c>
      <c r="E24">
        <v>114.5</v>
      </c>
      <c r="F24">
        <v>8</v>
      </c>
      <c r="G24" s="20">
        <v>44043</v>
      </c>
      <c r="H24" s="20">
        <v>44056</v>
      </c>
    </row>
    <row r="25" spans="1:8" x14ac:dyDescent="0.25">
      <c r="A25" t="s">
        <v>111</v>
      </c>
      <c r="B25" t="s">
        <v>112</v>
      </c>
      <c r="C25">
        <v>171.2</v>
      </c>
      <c r="D25">
        <v>80.099999999999994</v>
      </c>
      <c r="E25">
        <v>91.2</v>
      </c>
      <c r="F25">
        <v>13</v>
      </c>
      <c r="G25" s="20">
        <v>44038</v>
      </c>
      <c r="H25" s="20">
        <v>44064</v>
      </c>
    </row>
    <row r="26" spans="1:8" x14ac:dyDescent="0.25">
      <c r="A26" t="s">
        <v>111</v>
      </c>
      <c r="B26" t="s">
        <v>113</v>
      </c>
      <c r="C26">
        <v>169.5</v>
      </c>
      <c r="D26">
        <v>87.1</v>
      </c>
      <c r="E26">
        <v>82.5</v>
      </c>
      <c r="F26">
        <v>13</v>
      </c>
      <c r="G26" s="20">
        <v>44038</v>
      </c>
      <c r="H26" s="20">
        <v>44063</v>
      </c>
    </row>
    <row r="27" spans="1:8" x14ac:dyDescent="0.25">
      <c r="A27" t="s">
        <v>111</v>
      </c>
      <c r="B27" t="s">
        <v>118</v>
      </c>
      <c r="C27">
        <v>161.4</v>
      </c>
      <c r="D27">
        <v>79.599999999999994</v>
      </c>
      <c r="E27">
        <v>81.8</v>
      </c>
      <c r="F27">
        <v>13</v>
      </c>
      <c r="G27" s="20">
        <v>44038</v>
      </c>
      <c r="H27" s="20">
        <v>44063</v>
      </c>
    </row>
    <row r="28" spans="1:8" x14ac:dyDescent="0.25">
      <c r="A28" t="s">
        <v>111</v>
      </c>
      <c r="B28" t="s">
        <v>92</v>
      </c>
      <c r="C28">
        <v>164.6</v>
      </c>
      <c r="D28">
        <v>80.2</v>
      </c>
      <c r="E28">
        <v>84.4</v>
      </c>
      <c r="F28">
        <v>13</v>
      </c>
      <c r="G28" s="20">
        <v>44038</v>
      </c>
      <c r="H28" s="20">
        <v>44064</v>
      </c>
    </row>
    <row r="29" spans="1:8" x14ac:dyDescent="0.25">
      <c r="A29" t="s">
        <v>111</v>
      </c>
      <c r="B29" t="s">
        <v>107</v>
      </c>
      <c r="C29">
        <v>169.4</v>
      </c>
      <c r="D29">
        <v>82.3</v>
      </c>
      <c r="E29">
        <v>87.2</v>
      </c>
      <c r="F29">
        <v>12</v>
      </c>
      <c r="G29" s="20">
        <v>44037</v>
      </c>
      <c r="H29" s="20">
        <v>44063</v>
      </c>
    </row>
    <row r="30" spans="1:8" x14ac:dyDescent="0.25">
      <c r="A30" t="s">
        <v>111</v>
      </c>
      <c r="B30" t="s">
        <v>115</v>
      </c>
      <c r="C30">
        <v>165.9</v>
      </c>
      <c r="D30">
        <v>85.9</v>
      </c>
      <c r="E30">
        <v>80</v>
      </c>
      <c r="F30">
        <v>11</v>
      </c>
      <c r="G30" s="20">
        <v>44037</v>
      </c>
      <c r="H30" s="20">
        <v>44064</v>
      </c>
    </row>
    <row r="31" spans="1:8" x14ac:dyDescent="0.25">
      <c r="A31" t="s">
        <v>111</v>
      </c>
      <c r="B31" t="s">
        <v>114</v>
      </c>
      <c r="C31">
        <v>168.1</v>
      </c>
      <c r="D31">
        <v>88.4</v>
      </c>
      <c r="E31">
        <v>79.7</v>
      </c>
      <c r="F31">
        <v>12</v>
      </c>
      <c r="G31" s="20">
        <v>44038</v>
      </c>
      <c r="H31" s="20">
        <v>44063</v>
      </c>
    </row>
    <row r="32" spans="1:8" x14ac:dyDescent="0.25">
      <c r="A32" t="s">
        <v>111</v>
      </c>
      <c r="B32" t="s">
        <v>119</v>
      </c>
      <c r="C32">
        <v>158.30000000000001</v>
      </c>
      <c r="D32">
        <v>82</v>
      </c>
      <c r="E32">
        <v>76.3</v>
      </c>
      <c r="F32">
        <v>12</v>
      </c>
      <c r="G32" s="20">
        <v>44038</v>
      </c>
      <c r="H32" s="20">
        <v>44064</v>
      </c>
    </row>
    <row r="33" spans="1:8" x14ac:dyDescent="0.25">
      <c r="A33" t="s">
        <v>111</v>
      </c>
      <c r="B33" t="s">
        <v>116</v>
      </c>
      <c r="C33">
        <v>163.1</v>
      </c>
      <c r="D33">
        <v>73.5</v>
      </c>
      <c r="E33">
        <v>89.6</v>
      </c>
      <c r="F33">
        <v>12</v>
      </c>
      <c r="G33" s="20">
        <v>44037</v>
      </c>
      <c r="H33" s="20">
        <v>44063</v>
      </c>
    </row>
    <row r="34" spans="1:8" x14ac:dyDescent="0.25">
      <c r="A34" t="s">
        <v>111</v>
      </c>
      <c r="B34" t="s">
        <v>96</v>
      </c>
      <c r="C34">
        <v>172.1</v>
      </c>
      <c r="D34">
        <v>86.2</v>
      </c>
      <c r="E34">
        <v>85.9</v>
      </c>
      <c r="F34">
        <v>13</v>
      </c>
      <c r="G34" s="20">
        <v>44037</v>
      </c>
      <c r="H34" s="20">
        <v>44064</v>
      </c>
    </row>
    <row r="35" spans="1:8" x14ac:dyDescent="0.25">
      <c r="A35" t="s">
        <v>111</v>
      </c>
      <c r="B35" t="s">
        <v>117</v>
      </c>
      <c r="C35">
        <v>161.5</v>
      </c>
      <c r="D35">
        <v>87.6</v>
      </c>
      <c r="E35">
        <v>73.8</v>
      </c>
      <c r="F35">
        <v>13</v>
      </c>
      <c r="G35" s="20">
        <v>44037</v>
      </c>
      <c r="H35" s="20">
        <v>44063</v>
      </c>
    </row>
    <row r="36" spans="1:8" x14ac:dyDescent="0.25">
      <c r="A36" t="s">
        <v>111</v>
      </c>
      <c r="B36" t="s">
        <v>106</v>
      </c>
      <c r="C36">
        <v>164.6</v>
      </c>
      <c r="D36">
        <v>82.2</v>
      </c>
      <c r="E36">
        <v>82.5</v>
      </c>
      <c r="F36">
        <v>11</v>
      </c>
      <c r="G36" s="20">
        <v>44037</v>
      </c>
      <c r="H36" s="20">
        <v>44064</v>
      </c>
    </row>
  </sheetData>
  <sortState xmlns:xlrd2="http://schemas.microsoft.com/office/spreadsheetml/2017/richdata2" ref="A3:H36">
    <sortCondition ref="A3:A36"/>
    <sortCondition ref="B3:B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6783-D245-4C09-B811-00773189A383}">
  <sheetPr codeName="Sheet2"/>
  <dimension ref="A1:C34"/>
  <sheetViews>
    <sheetView workbookViewId="0">
      <selection activeCell="C12" sqref="C12"/>
    </sheetView>
  </sheetViews>
  <sheetFormatPr defaultRowHeight="15" x14ac:dyDescent="0.25"/>
  <cols>
    <col min="1" max="1" width="24.28515625" customWidth="1"/>
    <col min="2" max="2" width="9.7109375" bestFit="1" customWidth="1"/>
    <col min="3" max="3" width="11" customWidth="1"/>
  </cols>
  <sheetData>
    <row r="1" spans="1:3" x14ac:dyDescent="0.25">
      <c r="A1" s="22" t="s">
        <v>49</v>
      </c>
      <c r="B1">
        <v>17512</v>
      </c>
      <c r="C1">
        <v>17516</v>
      </c>
    </row>
    <row r="2" spans="1:3" x14ac:dyDescent="0.25">
      <c r="A2" s="22" t="s">
        <v>0</v>
      </c>
      <c r="B2" s="20">
        <v>44065</v>
      </c>
      <c r="C2" s="20">
        <v>44065</v>
      </c>
    </row>
    <row r="3" spans="1:3" x14ac:dyDescent="0.25">
      <c r="A3" s="22" t="s">
        <v>50</v>
      </c>
      <c r="B3" t="s">
        <v>80</v>
      </c>
      <c r="C3" t="s">
        <v>78</v>
      </c>
    </row>
    <row r="4" spans="1:3" x14ac:dyDescent="0.25">
      <c r="A4" s="22" t="s">
        <v>51</v>
      </c>
      <c r="B4">
        <v>20</v>
      </c>
      <c r="C4">
        <v>1920</v>
      </c>
    </row>
    <row r="5" spans="1:3" x14ac:dyDescent="0.25">
      <c r="A5" s="22" t="s">
        <v>52</v>
      </c>
      <c r="B5" t="s">
        <v>81</v>
      </c>
      <c r="C5" t="s">
        <v>79</v>
      </c>
    </row>
    <row r="6" spans="1:3" x14ac:dyDescent="0.25">
      <c r="A6" s="22" t="s">
        <v>53</v>
      </c>
      <c r="B6">
        <v>3</v>
      </c>
      <c r="C6">
        <v>1</v>
      </c>
    </row>
    <row r="7" spans="1:3" x14ac:dyDescent="0.25">
      <c r="A7" s="22" t="s">
        <v>54</v>
      </c>
      <c r="B7">
        <v>3</v>
      </c>
      <c r="C7">
        <v>4</v>
      </c>
    </row>
    <row r="8" spans="1:3" x14ac:dyDescent="0.25">
      <c r="A8" s="22" t="s">
        <v>55</v>
      </c>
      <c r="B8" s="20">
        <v>43695</v>
      </c>
      <c r="C8" s="20">
        <v>43868</v>
      </c>
    </row>
    <row r="9" spans="1:3" x14ac:dyDescent="0.25">
      <c r="A9" s="22" t="s">
        <v>56</v>
      </c>
      <c r="B9">
        <v>120</v>
      </c>
      <c r="C9">
        <v>300</v>
      </c>
    </row>
    <row r="10" spans="1:3" x14ac:dyDescent="0.25">
      <c r="A10" s="22" t="s">
        <v>57</v>
      </c>
      <c r="B10" s="19">
        <v>80.275000000000006</v>
      </c>
      <c r="C10" s="19">
        <v>112.2</v>
      </c>
    </row>
    <row r="11" spans="1:3" x14ac:dyDescent="0.25">
      <c r="A11" s="22" t="s">
        <v>58</v>
      </c>
      <c r="B11" s="19">
        <v>84.3</v>
      </c>
      <c r="C11" s="19">
        <v>113.37666666666701</v>
      </c>
    </row>
    <row r="12" spans="1:3" x14ac:dyDescent="0.25">
      <c r="A12" s="22" t="s">
        <v>82</v>
      </c>
      <c r="B12" s="19">
        <f>B10+B11</f>
        <v>164.57499999999999</v>
      </c>
      <c r="C12" s="19">
        <f>C10+C11</f>
        <v>225.57666666666699</v>
      </c>
    </row>
    <row r="13" spans="1:3" x14ac:dyDescent="0.25">
      <c r="A13" s="22" t="s">
        <v>59</v>
      </c>
      <c r="B13" s="19">
        <v>165.2</v>
      </c>
      <c r="C13" s="19">
        <v>227.53333333333299</v>
      </c>
    </row>
    <row r="14" spans="1:3" x14ac:dyDescent="0.25">
      <c r="A14" s="22" t="s">
        <v>60</v>
      </c>
      <c r="B14" s="19">
        <v>14.512037037037</v>
      </c>
      <c r="C14" s="19">
        <v>18.435597484276698</v>
      </c>
    </row>
    <row r="15" spans="1:3" x14ac:dyDescent="0.25">
      <c r="A15" s="22" t="s">
        <v>61</v>
      </c>
      <c r="B15" s="19">
        <v>22.6546296296296</v>
      </c>
      <c r="C15" s="19">
        <v>27.967547169811301</v>
      </c>
    </row>
    <row r="16" spans="1:3" x14ac:dyDescent="0.25">
      <c r="A16" s="22" t="s">
        <v>62</v>
      </c>
      <c r="B16" s="19">
        <v>6.8055555555555598</v>
      </c>
      <c r="C16" s="19">
        <v>12.628238993710699</v>
      </c>
    </row>
    <row r="17" spans="1:3" ht="30" x14ac:dyDescent="0.25">
      <c r="A17" s="22" t="s">
        <v>63</v>
      </c>
      <c r="B17" s="19">
        <v>14.9046296296296</v>
      </c>
      <c r="C17" s="19">
        <v>18.780691823899399</v>
      </c>
    </row>
    <row r="18" spans="1:3" ht="30" x14ac:dyDescent="0.25">
      <c r="A18" s="22" t="s">
        <v>64</v>
      </c>
      <c r="B18" s="19">
        <v>23.659259259259301</v>
      </c>
      <c r="C18" s="19">
        <v>28.237861635220099</v>
      </c>
    </row>
    <row r="19" spans="1:3" ht="30" x14ac:dyDescent="0.25">
      <c r="A19" s="22" t="s">
        <v>65</v>
      </c>
      <c r="B19" s="19">
        <v>7.3490740740740703</v>
      </c>
      <c r="C19" s="19">
        <v>12.758427672956</v>
      </c>
    </row>
    <row r="20" spans="1:3" x14ac:dyDescent="0.25">
      <c r="A20" s="22" t="s">
        <v>66</v>
      </c>
      <c r="B20" s="19">
        <v>5.6</v>
      </c>
      <c r="C20" s="19">
        <v>5.8245472837022101</v>
      </c>
    </row>
    <row r="21" spans="1:3" x14ac:dyDescent="0.25">
      <c r="A21" s="22" t="s">
        <v>42</v>
      </c>
      <c r="B21" s="19">
        <v>1</v>
      </c>
      <c r="C21" s="19">
        <v>0.99597585513078501</v>
      </c>
    </row>
    <row r="22" spans="1:3" x14ac:dyDescent="0.25">
      <c r="A22" s="22" t="s">
        <v>43</v>
      </c>
      <c r="B22" s="19">
        <v>0.6</v>
      </c>
      <c r="C22" s="19">
        <v>0.53380281690140896</v>
      </c>
    </row>
    <row r="23" spans="1:3" x14ac:dyDescent="0.25">
      <c r="A23" s="22" t="s">
        <v>44</v>
      </c>
      <c r="B23" s="19">
        <v>0.2</v>
      </c>
      <c r="C23" s="19">
        <v>0.282897384305835</v>
      </c>
    </row>
    <row r="24" spans="1:3" x14ac:dyDescent="0.25">
      <c r="A24" s="22" t="s">
        <v>67</v>
      </c>
      <c r="B24" s="19">
        <v>13.7</v>
      </c>
      <c r="C24" s="19">
        <v>13.79</v>
      </c>
    </row>
    <row r="25" spans="1:3" x14ac:dyDescent="0.25">
      <c r="A25" s="22" t="s">
        <v>68</v>
      </c>
      <c r="B25" s="19">
        <v>14</v>
      </c>
      <c r="C25" s="19">
        <v>13.696666666666699</v>
      </c>
    </row>
    <row r="26" spans="1:3" x14ac:dyDescent="0.25">
      <c r="A26" s="22" t="s">
        <v>69</v>
      </c>
      <c r="B26" s="19">
        <v>8.3833333333333293</v>
      </c>
      <c r="C26" s="19">
        <v>9.6466666666666701</v>
      </c>
    </row>
    <row r="27" spans="1:3" x14ac:dyDescent="0.25">
      <c r="A27" s="22" t="s">
        <v>70</v>
      </c>
      <c r="B27" s="19">
        <v>8.2333333333333307</v>
      </c>
      <c r="C27" s="19">
        <v>9.93333333333333</v>
      </c>
    </row>
    <row r="28" spans="1:3" x14ac:dyDescent="0.25">
      <c r="A28" s="22" t="s">
        <v>71</v>
      </c>
      <c r="B28" s="19">
        <v>18.425000000000001</v>
      </c>
      <c r="C28" s="19">
        <v>24.2566666666667</v>
      </c>
    </row>
    <row r="29" spans="1:3" x14ac:dyDescent="0.25">
      <c r="A29" s="22" t="s">
        <v>72</v>
      </c>
      <c r="B29" s="19">
        <v>19.5833333333333</v>
      </c>
      <c r="C29" s="19">
        <v>25.303333333333299</v>
      </c>
    </row>
    <row r="30" spans="1:3" x14ac:dyDescent="0.25">
      <c r="A30" s="22" t="s">
        <v>73</v>
      </c>
      <c r="B30" s="19" t="s">
        <v>38</v>
      </c>
      <c r="C30" t="s">
        <v>38</v>
      </c>
    </row>
    <row r="31" spans="1:3" x14ac:dyDescent="0.25">
      <c r="A31" s="22" t="s">
        <v>74</v>
      </c>
      <c r="B31" s="19" t="s">
        <v>38</v>
      </c>
      <c r="C31" t="s">
        <v>38</v>
      </c>
    </row>
    <row r="32" spans="1:3" x14ac:dyDescent="0.25">
      <c r="A32" s="22" t="s">
        <v>75</v>
      </c>
      <c r="B32" s="19" t="s">
        <v>38</v>
      </c>
      <c r="C32" t="s">
        <v>38</v>
      </c>
    </row>
    <row r="33" spans="1:3" x14ac:dyDescent="0.25">
      <c r="A33" s="22" t="s">
        <v>76</v>
      </c>
      <c r="B33" s="19">
        <v>0</v>
      </c>
      <c r="C33">
        <v>0</v>
      </c>
    </row>
    <row r="34" spans="1:3" x14ac:dyDescent="0.25">
      <c r="A34" s="22" t="s">
        <v>77</v>
      </c>
      <c r="B34" s="19">
        <v>44065.648099039354</v>
      </c>
      <c r="C34" s="21">
        <v>44065.932429432869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C67C-77A6-46C8-93FE-DFEEEA8A49D7}">
  <sheetPr codeName="Sheet3"/>
  <dimension ref="A1:CC16"/>
  <sheetViews>
    <sheetView tabSelected="1" topLeftCell="Z1" zoomScale="80" zoomScaleNormal="80" workbookViewId="0">
      <selection activeCell="AJ10" sqref="AJ10"/>
    </sheetView>
  </sheetViews>
  <sheetFormatPr defaultRowHeight="15" x14ac:dyDescent="0.25"/>
  <cols>
    <col min="1" max="1" width="6" customWidth="1"/>
    <col min="2" max="2" width="7.7109375" customWidth="1"/>
    <col min="3" max="3" width="5.85546875" customWidth="1"/>
    <col min="4" max="4" width="9.5703125" customWidth="1"/>
    <col min="5" max="5" width="9.140625" customWidth="1"/>
    <col min="6" max="7" width="6.85546875" customWidth="1"/>
    <col min="8" max="8" width="5.85546875" customWidth="1"/>
    <col min="9" max="10" width="9.140625" customWidth="1"/>
    <col min="11" max="12" width="8.140625" customWidth="1"/>
    <col min="13" max="13" width="5.85546875" customWidth="1"/>
    <col min="14" max="15" width="9.140625" customWidth="1"/>
    <col min="16" max="17" width="6.140625" customWidth="1"/>
    <col min="18" max="18" width="6" customWidth="1"/>
    <col min="19" max="19" width="7.7109375" customWidth="1"/>
    <col min="20" max="20" width="5.85546875" customWidth="1"/>
    <col min="21" max="21" width="9.5703125" customWidth="1"/>
    <col min="22" max="22" width="9.140625" customWidth="1"/>
    <col min="23" max="24" width="6.85546875" customWidth="1"/>
    <col min="25" max="25" width="5.85546875" customWidth="1"/>
    <col min="26" max="27" width="9.140625" customWidth="1"/>
    <col min="28" max="29" width="8.140625" customWidth="1"/>
    <col min="30" max="30" width="5.85546875" customWidth="1"/>
    <col min="31" max="32" width="9.140625" customWidth="1"/>
    <col min="33" max="34" width="6.140625" customWidth="1"/>
    <col min="35" max="41" width="9.140625" customWidth="1"/>
    <col min="42" max="43" width="9.140625" style="4"/>
    <col min="44" max="44" width="11.5703125" customWidth="1"/>
    <col min="48" max="51" width="9.140625" customWidth="1"/>
    <col min="54" max="54" width="9.140625" style="4"/>
    <col min="55" max="55" width="10.85546875" customWidth="1"/>
  </cols>
  <sheetData>
    <row r="1" spans="1:81" ht="15.75" thickBot="1" x14ac:dyDescent="0.3">
      <c r="A1" s="68" t="s">
        <v>2</v>
      </c>
      <c r="B1" s="68"/>
      <c r="C1" s="24">
        <v>1</v>
      </c>
      <c r="D1" s="24">
        <v>1</v>
      </c>
      <c r="E1" s="24">
        <v>1</v>
      </c>
      <c r="F1" s="24">
        <v>1</v>
      </c>
      <c r="G1" s="24">
        <v>1</v>
      </c>
      <c r="H1" s="34">
        <v>2</v>
      </c>
      <c r="I1" s="34">
        <v>2</v>
      </c>
      <c r="J1" s="34">
        <v>2</v>
      </c>
      <c r="K1" s="34">
        <v>2</v>
      </c>
      <c r="L1" s="34">
        <v>2</v>
      </c>
      <c r="M1" s="24">
        <v>3</v>
      </c>
      <c r="N1" s="24">
        <v>3</v>
      </c>
      <c r="O1" s="24">
        <v>3</v>
      </c>
      <c r="P1" s="24">
        <v>3</v>
      </c>
      <c r="Q1" s="24">
        <v>3</v>
      </c>
      <c r="R1" s="69" t="s">
        <v>134</v>
      </c>
      <c r="S1" s="68"/>
      <c r="T1" s="24">
        <v>1</v>
      </c>
      <c r="U1" s="24">
        <v>1</v>
      </c>
      <c r="V1" s="24">
        <v>1</v>
      </c>
      <c r="W1" s="24">
        <v>1</v>
      </c>
      <c r="X1" s="24">
        <v>1</v>
      </c>
      <c r="Y1" s="34">
        <v>2</v>
      </c>
      <c r="Z1" s="34">
        <v>2</v>
      </c>
      <c r="AA1" s="34">
        <v>2</v>
      </c>
      <c r="AB1" s="34">
        <v>2</v>
      </c>
      <c r="AC1" s="34">
        <v>2</v>
      </c>
      <c r="AD1" s="24">
        <v>3</v>
      </c>
      <c r="AE1" s="24">
        <v>3</v>
      </c>
      <c r="AF1" s="24">
        <v>3</v>
      </c>
      <c r="AG1" s="24">
        <v>3</v>
      </c>
      <c r="AH1" s="24">
        <v>3</v>
      </c>
      <c r="AP1"/>
      <c r="AQ1"/>
      <c r="AR1" s="4"/>
      <c r="AS1" s="4"/>
      <c r="AU1" s="37">
        <v>1</v>
      </c>
      <c r="AV1" s="36">
        <v>1</v>
      </c>
      <c r="AW1" s="36"/>
      <c r="AX1" s="38">
        <v>1</v>
      </c>
      <c r="AY1" s="37">
        <v>2</v>
      </c>
      <c r="AZ1" s="36">
        <v>2</v>
      </c>
      <c r="BA1" s="36"/>
      <c r="BB1" s="38">
        <v>2</v>
      </c>
      <c r="BC1" s="37">
        <v>3</v>
      </c>
      <c r="BD1" s="36">
        <v>3</v>
      </c>
      <c r="BE1" s="36"/>
      <c r="BF1" s="38">
        <v>3</v>
      </c>
      <c r="BG1" s="52"/>
      <c r="BH1" s="52"/>
      <c r="BI1" s="52"/>
      <c r="BJ1" s="4"/>
      <c r="BL1" s="60"/>
      <c r="BM1" s="61"/>
      <c r="BN1" s="61"/>
      <c r="BO1" s="62"/>
      <c r="BP1" s="60"/>
      <c r="BQ1" s="61"/>
      <c r="BR1" s="61"/>
      <c r="BS1" s="62"/>
      <c r="BT1" s="60"/>
      <c r="BU1" s="61"/>
      <c r="BV1" s="61"/>
      <c r="BW1" s="62"/>
      <c r="BX1" s="60"/>
      <c r="BY1" s="61"/>
      <c r="BZ1" s="62"/>
      <c r="CA1" s="60"/>
      <c r="CB1" s="61"/>
      <c r="CC1" s="62"/>
    </row>
    <row r="2" spans="1:81" ht="45" customHeight="1" thickBot="1" x14ac:dyDescent="0.3">
      <c r="A2" s="68" t="s">
        <v>45</v>
      </c>
      <c r="B2" s="68" t="s">
        <v>46</v>
      </c>
      <c r="C2" s="23" t="s">
        <v>85</v>
      </c>
      <c r="D2" s="24" t="s">
        <v>41</v>
      </c>
      <c r="E2" s="24" t="s">
        <v>47</v>
      </c>
      <c r="F2" s="25" t="s">
        <v>48</v>
      </c>
      <c r="G2" s="46" t="s">
        <v>86</v>
      </c>
      <c r="H2" s="33" t="s">
        <v>84</v>
      </c>
      <c r="I2" s="34" t="s">
        <v>41</v>
      </c>
      <c r="J2" s="34" t="s">
        <v>47</v>
      </c>
      <c r="K2" s="35" t="s">
        <v>48</v>
      </c>
      <c r="L2" s="49" t="s">
        <v>86</v>
      </c>
      <c r="M2" s="23" t="s">
        <v>83</v>
      </c>
      <c r="N2" s="24" t="s">
        <v>41</v>
      </c>
      <c r="O2" s="24" t="s">
        <v>47</v>
      </c>
      <c r="P2" s="25" t="s">
        <v>48</v>
      </c>
      <c r="Q2" s="25" t="s">
        <v>86</v>
      </c>
      <c r="R2" s="68" t="s">
        <v>45</v>
      </c>
      <c r="S2" s="68" t="s">
        <v>46</v>
      </c>
      <c r="T2" s="23" t="s">
        <v>85</v>
      </c>
      <c r="U2" s="24" t="s">
        <v>41</v>
      </c>
      <c r="V2" s="24" t="s">
        <v>47</v>
      </c>
      <c r="W2" s="25" t="s">
        <v>48</v>
      </c>
      <c r="X2" s="46" t="s">
        <v>86</v>
      </c>
      <c r="Y2" s="33" t="s">
        <v>84</v>
      </c>
      <c r="Z2" s="34" t="s">
        <v>41</v>
      </c>
      <c r="AA2" s="34" t="s">
        <v>47</v>
      </c>
      <c r="AB2" s="35" t="s">
        <v>48</v>
      </c>
      <c r="AC2" s="49" t="s">
        <v>86</v>
      </c>
      <c r="AD2" s="23" t="s">
        <v>83</v>
      </c>
      <c r="AE2" s="24" t="s">
        <v>41</v>
      </c>
      <c r="AF2" s="24" t="s">
        <v>47</v>
      </c>
      <c r="AG2" s="25" t="s">
        <v>48</v>
      </c>
      <c r="AH2" s="25" t="s">
        <v>86</v>
      </c>
      <c r="AI2" s="3" t="s">
        <v>137</v>
      </c>
      <c r="AJ2" s="3" t="s">
        <v>1</v>
      </c>
      <c r="AK2" s="3" t="s">
        <v>2</v>
      </c>
      <c r="AL2" s="3" t="s">
        <v>4</v>
      </c>
      <c r="AM2" s="3" t="s">
        <v>3</v>
      </c>
      <c r="AN2" s="3" t="s">
        <v>135</v>
      </c>
      <c r="AO2" s="3" t="s">
        <v>136</v>
      </c>
      <c r="AP2" s="54" t="s">
        <v>132</v>
      </c>
      <c r="AQ2" s="54" t="s">
        <v>133</v>
      </c>
      <c r="AR2" s="5" t="s">
        <v>138</v>
      </c>
      <c r="AS2" s="13" t="s">
        <v>7</v>
      </c>
      <c r="AT2" s="45" t="s">
        <v>8</v>
      </c>
      <c r="AU2" s="41" t="s">
        <v>9</v>
      </c>
      <c r="AV2" s="7" t="s">
        <v>10</v>
      </c>
      <c r="AW2" s="57" t="s">
        <v>122</v>
      </c>
      <c r="AX2" s="8" t="s">
        <v>11</v>
      </c>
      <c r="AY2" s="44" t="s">
        <v>12</v>
      </c>
      <c r="AZ2" s="6" t="s">
        <v>13</v>
      </c>
      <c r="BA2" s="58" t="s">
        <v>123</v>
      </c>
      <c r="BB2" s="40" t="s">
        <v>14</v>
      </c>
      <c r="BC2" s="39" t="s">
        <v>15</v>
      </c>
      <c r="BD2" s="7" t="s">
        <v>16</v>
      </c>
      <c r="BE2" s="57" t="s">
        <v>124</v>
      </c>
      <c r="BF2" s="8" t="s">
        <v>17</v>
      </c>
      <c r="BG2" s="57" t="s">
        <v>140</v>
      </c>
      <c r="BH2" s="57" t="s">
        <v>142</v>
      </c>
      <c r="BI2" s="57" t="s">
        <v>125</v>
      </c>
      <c r="BJ2" s="13" t="s">
        <v>18</v>
      </c>
      <c r="BK2" s="59" t="s">
        <v>19</v>
      </c>
      <c r="BL2" s="15" t="s">
        <v>20</v>
      </c>
      <c r="BM2" s="15" t="s">
        <v>21</v>
      </c>
      <c r="BN2" s="15" t="s">
        <v>129</v>
      </c>
      <c r="BO2" s="15" t="s">
        <v>22</v>
      </c>
      <c r="BP2" s="14" t="s">
        <v>23</v>
      </c>
      <c r="BQ2" s="14" t="s">
        <v>24</v>
      </c>
      <c r="BR2" s="15" t="s">
        <v>130</v>
      </c>
      <c r="BS2" s="14" t="s">
        <v>25</v>
      </c>
      <c r="BT2" s="15" t="s">
        <v>26</v>
      </c>
      <c r="BU2" s="15" t="s">
        <v>27</v>
      </c>
      <c r="BV2" s="15" t="s">
        <v>131</v>
      </c>
      <c r="BW2" s="15" t="s">
        <v>28</v>
      </c>
      <c r="BX2" s="3" t="s">
        <v>29</v>
      </c>
      <c r="BY2" s="3" t="s">
        <v>30</v>
      </c>
      <c r="BZ2" s="3" t="s">
        <v>31</v>
      </c>
      <c r="CA2" s="3" t="s">
        <v>32</v>
      </c>
      <c r="CB2" s="3" t="s">
        <v>33</v>
      </c>
      <c r="CC2" s="3" t="s">
        <v>34</v>
      </c>
    </row>
    <row r="3" spans="1:81" x14ac:dyDescent="0.25">
      <c r="A3" s="27">
        <f>(1+(((IF($AR3="NULL",$AS3,$AR3)/$AS3)-1)*$AN3))</f>
        <v>0.9745967741935484</v>
      </c>
      <c r="B3" s="27">
        <f xml:space="preserve"> ( 1 + ( IF($AT3="NULL", 1,$AT3) - 1) * $AO3)</f>
        <v>0.99953012165348898</v>
      </c>
      <c r="C3" s="26">
        <f>AU3</f>
        <v>20</v>
      </c>
      <c r="D3" s="27">
        <f>(AU3 - IF(AV3="NULL",LgAvgLastMinPt1,AV3)) + LgAvgLastMinPt1</f>
        <v>20</v>
      </c>
      <c r="E3" s="51">
        <f>D3*A3*B3</f>
        <v>19.482776645455509</v>
      </c>
      <c r="F3" s="50">
        <f>E3-C3</f>
        <v>-0.51722335454449109</v>
      </c>
      <c r="G3" s="47">
        <f>E3-AX3</f>
        <v>0</v>
      </c>
      <c r="H3" s="26">
        <f>AY3</f>
        <v>25</v>
      </c>
      <c r="I3" s="27">
        <f t="shared" ref="I3:I8" si="0">(AY3 - IF(AZ3="NULL",LgAvgLastMinPt2,AZ3)) + LgAvgLastMinPt2</f>
        <v>25</v>
      </c>
      <c r="J3" s="27">
        <f>I3*A3*B3</f>
        <v>24.353470806819384</v>
      </c>
      <c r="K3" s="50">
        <f>J3-H3</f>
        <v>-0.64652919318061564</v>
      </c>
      <c r="L3" s="50">
        <f>J3-BB3</f>
        <v>0</v>
      </c>
      <c r="M3" s="26">
        <f>BC3</f>
        <v>18</v>
      </c>
      <c r="N3" s="27">
        <f>(BC3 - IF(BD3="NULL",LgAvgLastMinPt3,BD3)) + LgAvgLastMinPt3</f>
        <v>18</v>
      </c>
      <c r="O3" s="10">
        <f>N3*A3*B3</f>
        <v>17.534498980909955</v>
      </c>
      <c r="P3" s="50">
        <f>O3-M3</f>
        <v>-0.46550101909004482</v>
      </c>
      <c r="Q3" s="29">
        <f>O3-BF3</f>
        <v>-4.6185277824406512E-14</v>
      </c>
      <c r="R3" s="27">
        <f>(1+(((IF($AR3="NULL",$AS3,$AR3)/$AS3)-1)*$AN3))</f>
        <v>0.9745967741935484</v>
      </c>
      <c r="S3" s="27">
        <f xml:space="preserve"> ( 1 + ( IF($AT3="NULL", 1,$AT3) - 1) * $AO3)</f>
        <v>0.99953012165348898</v>
      </c>
      <c r="T3" s="26" t="str">
        <f>BM3</f>
        <v>NULL</v>
      </c>
      <c r="U3" s="27" t="e">
        <f>(BM3 - IF(BN3="NULL",LgAvgLastMinPt1,BN3)) + LgAvgLastMinPt1</f>
        <v>#VALUE!</v>
      </c>
      <c r="V3" s="51" t="e">
        <f>U3*R3*S3</f>
        <v>#VALUE!</v>
      </c>
      <c r="W3" s="50" t="e">
        <f>V3-T3</f>
        <v>#VALUE!</v>
      </c>
      <c r="X3" s="47" t="e">
        <f>V3-BP3</f>
        <v>#VALUE!</v>
      </c>
      <c r="Y3" s="26" t="str">
        <f>BQ3</f>
        <v>NULL</v>
      </c>
      <c r="Z3" s="27" t="e">
        <f t="shared" ref="Z3:Z8" si="1">(BQ3 - IF(BR3="NULL",LgAvgLastMinPt2,BR3)) + LgAvgLastMinPt2</f>
        <v>#VALUE!</v>
      </c>
      <c r="AA3" s="27" t="e">
        <f>Z3*R3*S3</f>
        <v>#VALUE!</v>
      </c>
      <c r="AB3" s="50" t="e">
        <f>AA3-Y3</f>
        <v>#VALUE!</v>
      </c>
      <c r="AC3" s="50" t="e">
        <f>AA3-BT3</f>
        <v>#VALUE!</v>
      </c>
      <c r="AD3" s="26" t="str">
        <f>BU3</f>
        <v>NULL</v>
      </c>
      <c r="AE3" s="27" t="e">
        <f>(BU3 - IF(BV3="NULL",LgAvgLastMinPt3,BV3)) + LgAvgLastMinPt3</f>
        <v>#VALUE!</v>
      </c>
      <c r="AF3" s="10" t="e">
        <f>AE3*R3*S3</f>
        <v>#VALUE!</v>
      </c>
      <c r="AG3" s="50" t="e">
        <f>AF3-AD3</f>
        <v>#VALUE!</v>
      </c>
      <c r="AH3" s="29" t="e">
        <f>AF3-BX3</f>
        <v>#VALUE!</v>
      </c>
      <c r="AI3" s="2">
        <v>44064</v>
      </c>
      <c r="AJ3" s="1">
        <v>724</v>
      </c>
      <c r="AK3" s="1" t="s">
        <v>35</v>
      </c>
      <c r="AL3" s="1" t="s">
        <v>36</v>
      </c>
      <c r="AM3" s="1" t="s">
        <v>37</v>
      </c>
      <c r="AN3" s="1">
        <v>0.2</v>
      </c>
      <c r="AO3" s="1">
        <v>0.5</v>
      </c>
      <c r="AP3" s="1">
        <v>0.97459677419354795</v>
      </c>
      <c r="AQ3" s="1">
        <v>0.99953012165348898</v>
      </c>
      <c r="AR3" s="1">
        <v>108.25</v>
      </c>
      <c r="AS3" s="9">
        <v>124</v>
      </c>
      <c r="AT3" s="11">
        <v>0.99906024330697796</v>
      </c>
      <c r="AU3" s="42">
        <v>20</v>
      </c>
      <c r="AV3" s="10" t="s">
        <v>38</v>
      </c>
      <c r="AW3" s="10">
        <v>20</v>
      </c>
      <c r="AX3" s="48">
        <v>19.482776645455498</v>
      </c>
      <c r="AY3" s="42">
        <v>25</v>
      </c>
      <c r="AZ3" s="10" t="s">
        <v>38</v>
      </c>
      <c r="BA3" s="10">
        <v>25</v>
      </c>
      <c r="BB3" s="11">
        <v>24.353470806819399</v>
      </c>
      <c r="BC3" s="10">
        <v>18</v>
      </c>
      <c r="BD3" s="10" t="s">
        <v>38</v>
      </c>
      <c r="BE3" s="10">
        <v>18</v>
      </c>
      <c r="BF3" s="11">
        <v>17.534498980910001</v>
      </c>
      <c r="BG3" s="10"/>
      <c r="BH3" s="10"/>
      <c r="BI3" s="10">
        <v>109.75</v>
      </c>
      <c r="BJ3" s="9">
        <v>87</v>
      </c>
      <c r="BK3" s="10">
        <v>0.99775981061383001</v>
      </c>
      <c r="BL3" s="63">
        <v>9</v>
      </c>
      <c r="BM3" s="10" t="s">
        <v>38</v>
      </c>
      <c r="BN3" s="10">
        <v>9</v>
      </c>
      <c r="BO3" s="64">
        <v>9.4600815859497995</v>
      </c>
      <c r="BP3" s="63">
        <v>21</v>
      </c>
      <c r="BQ3" s="10" t="s">
        <v>38</v>
      </c>
      <c r="BR3" s="10">
        <v>21</v>
      </c>
      <c r="BS3" s="64">
        <v>22.073523700549501</v>
      </c>
      <c r="BT3" s="63">
        <v>12</v>
      </c>
      <c r="BU3" s="10" t="s">
        <v>38</v>
      </c>
      <c r="BV3" s="10">
        <v>12</v>
      </c>
      <c r="BW3" s="64">
        <v>12.6134421145997</v>
      </c>
      <c r="BX3" s="63">
        <v>26</v>
      </c>
      <c r="BY3" s="10">
        <v>47</v>
      </c>
      <c r="BZ3" s="64">
        <v>37</v>
      </c>
      <c r="CA3" s="63">
        <v>11</v>
      </c>
      <c r="CB3" s="10">
        <v>50</v>
      </c>
      <c r="CC3" s="64">
        <v>38</v>
      </c>
    </row>
    <row r="4" spans="1:81" x14ac:dyDescent="0.25">
      <c r="A4" s="10">
        <f>(1+(((IF($AR4="NULL",$AS4,$AR4)/$AS4)-1)*$AN4))</f>
        <v>0.9721774193548387</v>
      </c>
      <c r="B4" s="10">
        <f xml:space="preserve"> ( 1 + ( IF($AT4="NULL", 1,$AT4) - 1) * $AO4)</f>
        <v>0.99705876372702296</v>
      </c>
      <c r="C4" s="28">
        <f t="shared" ref="C4:C7" si="2">AU4</f>
        <v>14</v>
      </c>
      <c r="D4" s="10">
        <f>(AU4 - IF(AV4="NULL",LgAvgLastMinPt1,AV4)) + LgAvgLastMinPt1</f>
        <v>15</v>
      </c>
      <c r="E4" s="51">
        <f t="shared" ref="E4:E7" si="3">D4*A4*B4</f>
        <v>14.539770237978946</v>
      </c>
      <c r="F4" s="47">
        <f t="shared" ref="F4:F7" si="4">E4-C4</f>
        <v>0.53977023797894574</v>
      </c>
      <c r="G4" s="47">
        <f>E4-AX4</f>
        <v>3.9006761201463291E-3</v>
      </c>
      <c r="H4" s="28">
        <f t="shared" ref="H4:H7" si="5">AY4</f>
        <v>25</v>
      </c>
      <c r="I4" s="10">
        <f t="shared" si="0"/>
        <v>25.53</v>
      </c>
      <c r="J4" s="10">
        <f t="shared" ref="J4:J7" si="6">I4*A4*B4</f>
        <v>24.746688945040166</v>
      </c>
      <c r="K4" s="47">
        <f t="shared" ref="K4:K7" si="7">J4-H4</f>
        <v>-0.25331105495983408</v>
      </c>
      <c r="L4" s="47">
        <f>J4-BB4</f>
        <v>-3.686138933534977E-3</v>
      </c>
      <c r="M4" s="28">
        <f t="shared" ref="M4:M7" si="8">BC4</f>
        <v>20</v>
      </c>
      <c r="N4" s="10">
        <f>(BC4 - IF(BD4="NULL",LgAvgLastMinPt3,BD4)) + LgAvgLastMinPt3</f>
        <v>20.28</v>
      </c>
      <c r="O4" s="10">
        <f t="shared" ref="O4:O7" si="9">N4*A4*B4</f>
        <v>19.657769361747537</v>
      </c>
      <c r="P4" s="47">
        <f t="shared" ref="P4:P7" si="10">O4-M4</f>
        <v>-0.34223063825246314</v>
      </c>
      <c r="Q4" s="29">
        <f>O4-BF4</f>
        <v>-2.8084868065647584E-3</v>
      </c>
      <c r="R4" s="10">
        <f>(1+(((IF($AR4="NULL",$AS4,$AR4)/$AS4)-1)*$AN4))</f>
        <v>0.9721774193548387</v>
      </c>
      <c r="S4" s="10">
        <f xml:space="preserve"> ( 1 + ( IF($AT4="NULL", 1,$AT4) - 1) * $AO4)</f>
        <v>0.99705876372702296</v>
      </c>
      <c r="T4" s="28">
        <f t="shared" ref="T4:T7" si="11">BM4</f>
        <v>2</v>
      </c>
      <c r="U4" s="10">
        <f>(BM4 - IF(BN4="NULL",LgAvgLastMinPt1,BN4)) + LgAvgLastMinPt1</f>
        <v>-13.995975855130801</v>
      </c>
      <c r="V4" s="51">
        <f t="shared" ref="V4:V7" si="12">U4*R4*S4</f>
        <v>-13.566551545993518</v>
      </c>
      <c r="W4" s="47">
        <f t="shared" ref="W4:W7" si="13">V4-T4</f>
        <v>-15.566551545993518</v>
      </c>
      <c r="X4" s="47">
        <f>V4-BP4</f>
        <v>-37.566551545993519</v>
      </c>
      <c r="Y4" s="28">
        <f t="shared" ref="Y4:Y7" si="14">BQ4</f>
        <v>0</v>
      </c>
      <c r="Z4" s="10">
        <f t="shared" si="1"/>
        <v>-24.003802816901398</v>
      </c>
      <c r="AA4" s="10">
        <f t="shared" ref="AA4:AA7" si="15">Z4*R4*S4</f>
        <v>-23.267318519699877</v>
      </c>
      <c r="AB4" s="47">
        <f t="shared" ref="AB4:AB7" si="16">AA4-Y4</f>
        <v>-23.267318519699877</v>
      </c>
      <c r="AC4" s="47">
        <f>AA4-BT4</f>
        <v>-36.267318519699877</v>
      </c>
      <c r="AD4" s="28">
        <f t="shared" ref="AD4:AD7" si="17">BU4</f>
        <v>0</v>
      </c>
      <c r="AE4" s="10">
        <f>(BU4 - IF(BV4="NULL",LgAvgLastMinPt3,BV4)) + LgAvgLastMinPt3</f>
        <v>-13.0028973843058</v>
      </c>
      <c r="AF4" s="10">
        <f t="shared" ref="AF4:AF7" si="18">AE4*R4*S4</f>
        <v>-12.603942693054917</v>
      </c>
      <c r="AG4" s="47">
        <f t="shared" ref="AG4:AG7" si="19">AF4-AD4</f>
        <v>-12.603942693054917</v>
      </c>
      <c r="AH4" s="29">
        <f>AF4-BX4</f>
        <v>-29.603942693054918</v>
      </c>
      <c r="AI4" s="2">
        <v>44062</v>
      </c>
      <c r="AJ4" s="1">
        <v>703</v>
      </c>
      <c r="AK4" s="1" t="s">
        <v>35</v>
      </c>
      <c r="AL4" s="1" t="s">
        <v>39</v>
      </c>
      <c r="AM4" s="1" t="s">
        <v>37</v>
      </c>
      <c r="AN4" s="1">
        <v>0.2</v>
      </c>
      <c r="AO4" s="1">
        <v>0.5</v>
      </c>
      <c r="AP4" s="1">
        <v>0.97217741935483903</v>
      </c>
      <c r="AQ4" s="1">
        <v>0.99705876372702296</v>
      </c>
      <c r="AR4" s="1">
        <v>106.75</v>
      </c>
      <c r="AS4" s="9">
        <v>124</v>
      </c>
      <c r="AT4" s="11">
        <v>0.99411752745404602</v>
      </c>
      <c r="AU4" s="42">
        <v>14</v>
      </c>
      <c r="AV4" s="10">
        <v>0</v>
      </c>
      <c r="AW4" s="10">
        <v>14.9959758551308</v>
      </c>
      <c r="AX4" s="11">
        <v>14.535869561858799</v>
      </c>
      <c r="AY4" s="42">
        <v>25</v>
      </c>
      <c r="AZ4" s="10">
        <v>0</v>
      </c>
      <c r="BA4" s="10">
        <v>25.5338028169014</v>
      </c>
      <c r="BB4" s="11">
        <v>24.750375083973701</v>
      </c>
      <c r="BC4" s="10">
        <v>20</v>
      </c>
      <c r="BD4" s="10">
        <v>0</v>
      </c>
      <c r="BE4" s="10">
        <v>20.282897384305802</v>
      </c>
      <c r="BF4" s="11">
        <v>19.660577848554102</v>
      </c>
      <c r="BG4" s="10"/>
      <c r="BH4" s="10"/>
      <c r="BI4" s="10">
        <v>110.25</v>
      </c>
      <c r="BJ4" s="9">
        <v>105</v>
      </c>
      <c r="BK4" s="10">
        <v>0.99842675842884399</v>
      </c>
      <c r="BL4" s="63">
        <v>18</v>
      </c>
      <c r="BM4" s="10">
        <v>2</v>
      </c>
      <c r="BN4" s="10">
        <v>16.995975855130801</v>
      </c>
      <c r="BO4" s="64">
        <v>17.1524325319245</v>
      </c>
      <c r="BP4" s="63">
        <v>24</v>
      </c>
      <c r="BQ4" s="10">
        <v>0</v>
      </c>
      <c r="BR4" s="10">
        <v>24.5338028169014</v>
      </c>
      <c r="BS4" s="64">
        <v>24.759649057832899</v>
      </c>
      <c r="BT4" s="63">
        <v>13</v>
      </c>
      <c r="BU4" s="10">
        <v>0</v>
      </c>
      <c r="BV4" s="10">
        <v>13.2828973843058</v>
      </c>
      <c r="BW4" s="64">
        <v>13.405173268941899</v>
      </c>
      <c r="BX4" s="63">
        <v>17</v>
      </c>
      <c r="BY4" s="10">
        <v>43</v>
      </c>
      <c r="BZ4" s="64">
        <v>44</v>
      </c>
      <c r="CA4" s="63">
        <v>23</v>
      </c>
      <c r="CB4" s="10">
        <v>54</v>
      </c>
      <c r="CC4" s="64">
        <v>27</v>
      </c>
    </row>
    <row r="5" spans="1:81" x14ac:dyDescent="0.25">
      <c r="A5" s="10">
        <f>(1+(((IF($AR5="NULL",$AS5,$AR5)/$AS5)-1)*$AN5))</f>
        <v>0.9826086956521739</v>
      </c>
      <c r="B5" s="10">
        <f xml:space="preserve"> ( 1 + ( IF($AT5="NULL", 1,$AT5) - 1) * $AO5)</f>
        <v>0.99674463383822798</v>
      </c>
      <c r="C5" s="28">
        <f t="shared" si="2"/>
        <v>15.396226415094301</v>
      </c>
      <c r="D5" s="10">
        <f>(AU5 - IF(AV5="NULL",LgAvgLastMinPt1,AV5)) + LgAvgLastMinPt1</f>
        <v>14.396226415094301</v>
      </c>
      <c r="E5" s="51">
        <f t="shared" si="3"/>
        <v>14.099807314995561</v>
      </c>
      <c r="F5" s="47">
        <f t="shared" si="4"/>
        <v>-1.2964191000987402</v>
      </c>
      <c r="G5" s="47">
        <f>E5-AX5</f>
        <v>3.9412875032596162E-3</v>
      </c>
      <c r="H5" s="28">
        <f t="shared" si="5"/>
        <v>27.1698113207547</v>
      </c>
      <c r="I5" s="10">
        <f t="shared" si="0"/>
        <v>26.699811320754701</v>
      </c>
      <c r="J5" s="10">
        <f t="shared" si="6"/>
        <v>26.15006072526489</v>
      </c>
      <c r="K5" s="47">
        <f t="shared" si="7"/>
        <v>-1.0197505954898105</v>
      </c>
      <c r="L5" s="47">
        <f>J5-BB5</f>
        <v>-3.7245166905108817E-3</v>
      </c>
      <c r="M5" s="28">
        <f t="shared" si="8"/>
        <v>14.4905660377358</v>
      </c>
      <c r="N5" s="10">
        <f>(BC5 - IF(BD5="NULL",LgAvgLastMinPt3,BD5)) + LgAvgLastMinPt3</f>
        <v>14.770566037735799</v>
      </c>
      <c r="O5" s="10">
        <f t="shared" si="9"/>
        <v>14.466439264051269</v>
      </c>
      <c r="P5" s="47">
        <f t="shared" si="10"/>
        <v>-2.4126773684530534E-2</v>
      </c>
      <c r="Q5" s="29">
        <f>O5-BF5</f>
        <v>-2.837727002331647E-3</v>
      </c>
      <c r="R5" s="10">
        <f>(1+(((IF($AR5="NULL",$AS5,$AR5)/$AS5)-1)*$AN5))</f>
        <v>0.9826086956521739</v>
      </c>
      <c r="S5" s="10">
        <f xml:space="preserve"> ( 1 + ( IF($AT5="NULL", 1,$AT5) - 1) * $AO5)</f>
        <v>0.99674463383822798</v>
      </c>
      <c r="T5" s="28">
        <f t="shared" si="11"/>
        <v>2</v>
      </c>
      <c r="U5" s="10">
        <f>(BM5 - IF(BN5="NULL",LgAvgLastMinPt1,BN5)) + LgAvgLastMinPt1</f>
        <v>-9.5808815155081994</v>
      </c>
      <c r="V5" s="51">
        <f t="shared" si="12"/>
        <v>-9.3836106338831424</v>
      </c>
      <c r="W5" s="47">
        <f t="shared" si="13"/>
        <v>-11.383610633883142</v>
      </c>
      <c r="X5" s="47">
        <f>V5-BP5</f>
        <v>-33.836440822562345</v>
      </c>
      <c r="Y5" s="28">
        <f t="shared" si="14"/>
        <v>1</v>
      </c>
      <c r="Z5" s="10">
        <f t="shared" si="1"/>
        <v>-22.456633005580599</v>
      </c>
      <c r="AA5" s="10">
        <f t="shared" si="15"/>
        <v>-21.994249686867125</v>
      </c>
      <c r="AB5" s="47">
        <f t="shared" si="16"/>
        <v>-22.994249686867125</v>
      </c>
      <c r="AC5" s="47">
        <f>AA5-BT5</f>
        <v>-41.918777988753924</v>
      </c>
      <c r="AD5" s="28">
        <f t="shared" si="17"/>
        <v>0</v>
      </c>
      <c r="AE5" s="10">
        <f>(BU5 - IF(BV5="NULL",LgAvgLastMinPt3,BV5)) + LgAvgLastMinPt3</f>
        <v>-19.927425686192599</v>
      </c>
      <c r="AF5" s="10">
        <f t="shared" si="18"/>
        <v>-19.517118886419539</v>
      </c>
      <c r="AG5" s="47">
        <f t="shared" si="19"/>
        <v>-19.517118886419539</v>
      </c>
      <c r="AH5" s="29">
        <f>AF5-BX5</f>
        <v>-40.347307565664835</v>
      </c>
      <c r="AI5" s="2">
        <v>44060</v>
      </c>
      <c r="AJ5" s="1">
        <v>751</v>
      </c>
      <c r="AK5" s="1" t="s">
        <v>35</v>
      </c>
      <c r="AL5" s="1" t="s">
        <v>39</v>
      </c>
      <c r="AM5" s="1" t="s">
        <v>37</v>
      </c>
      <c r="AN5" s="1">
        <v>0.2</v>
      </c>
      <c r="AO5" s="1">
        <v>0.5</v>
      </c>
      <c r="AP5" s="1">
        <v>0.98260869565217401</v>
      </c>
      <c r="AQ5" s="1">
        <v>0.99674463383822798</v>
      </c>
      <c r="AR5" s="1">
        <v>105</v>
      </c>
      <c r="AS5" s="9">
        <v>115</v>
      </c>
      <c r="AT5" s="11">
        <v>0.99348926767645596</v>
      </c>
      <c r="AU5" s="42">
        <v>15.396226415094301</v>
      </c>
      <c r="AV5" s="10">
        <v>2</v>
      </c>
      <c r="AW5" s="10">
        <v>14.3922022702251</v>
      </c>
      <c r="AX5" s="11">
        <v>14.095866027492301</v>
      </c>
      <c r="AY5" s="42">
        <v>27.1698113207547</v>
      </c>
      <c r="AZ5" s="10">
        <v>1</v>
      </c>
      <c r="BA5" s="10">
        <v>26.7036141376561</v>
      </c>
      <c r="BB5" s="11">
        <v>26.153785241955401</v>
      </c>
      <c r="BC5" s="10">
        <v>14.4905660377358</v>
      </c>
      <c r="BD5" s="10">
        <v>0</v>
      </c>
      <c r="BE5" s="10">
        <v>14.773463422041599</v>
      </c>
      <c r="BF5" s="11">
        <v>14.469276991053601</v>
      </c>
      <c r="BG5" s="10"/>
      <c r="BH5" s="10"/>
      <c r="BI5" s="10">
        <v>109.5</v>
      </c>
      <c r="BJ5" s="9">
        <v>115</v>
      </c>
      <c r="BK5" s="10">
        <v>0.99897872058084203</v>
      </c>
      <c r="BL5" s="63">
        <v>13.5849056603774</v>
      </c>
      <c r="BM5" s="10">
        <v>2</v>
      </c>
      <c r="BN5" s="10">
        <v>12.580881515508199</v>
      </c>
      <c r="BO5" s="64">
        <v>12.4541798009587</v>
      </c>
      <c r="BP5" s="63">
        <v>24.452830188679201</v>
      </c>
      <c r="BQ5" s="10">
        <v>1</v>
      </c>
      <c r="BR5" s="10">
        <v>23.9866330055806</v>
      </c>
      <c r="BS5" s="64">
        <v>23.745064278911499</v>
      </c>
      <c r="BT5" s="63">
        <v>19.924528301886799</v>
      </c>
      <c r="BU5" s="10">
        <v>0</v>
      </c>
      <c r="BV5" s="10">
        <v>20.2074256861926</v>
      </c>
      <c r="BW5" s="64">
        <v>20.003917253344301</v>
      </c>
      <c r="BX5" s="63">
        <v>20.8301886792453</v>
      </c>
      <c r="BY5" s="10">
        <v>45.283018867924497</v>
      </c>
      <c r="BZ5" s="64">
        <v>42.5660377358491</v>
      </c>
      <c r="CA5" s="63">
        <v>16.301886792452802</v>
      </c>
      <c r="CB5" s="10">
        <v>48.905660377358501</v>
      </c>
      <c r="CC5" s="64">
        <v>37.132075471698101</v>
      </c>
    </row>
    <row r="6" spans="1:81" x14ac:dyDescent="0.25">
      <c r="A6" s="10">
        <f>(1+(((IF($AR6="NULL",$AS6,$AR6)/$AS6)-1)*$AN6))</f>
        <v>0.99237288135593216</v>
      </c>
      <c r="B6" s="10">
        <f xml:space="preserve"> ( 1 + ( IF($AT6="NULL", 1,$AT6) - 1) * $AO6)</f>
        <v>0.98262336539866446</v>
      </c>
      <c r="C6" s="28">
        <f t="shared" si="2"/>
        <v>9</v>
      </c>
      <c r="D6" s="10">
        <f>(AU6 - IF(AV6="NULL",LgAvgLastMinPt1,AV6)) + LgAvgLastMinPt1</f>
        <v>9</v>
      </c>
      <c r="E6" s="51">
        <f t="shared" si="3"/>
        <v>8.7761590236750209</v>
      </c>
      <c r="F6" s="47">
        <f t="shared" si="4"/>
        <v>-0.22384097632497912</v>
      </c>
      <c r="G6" s="47">
        <f>E6-AX6</f>
        <v>0</v>
      </c>
      <c r="H6" s="28">
        <f t="shared" si="5"/>
        <v>32</v>
      </c>
      <c r="I6" s="10">
        <f t="shared" si="0"/>
        <v>32</v>
      </c>
      <c r="J6" s="10">
        <f t="shared" si="6"/>
        <v>31.20412097306674</v>
      </c>
      <c r="K6" s="47">
        <f t="shared" si="7"/>
        <v>-0.79587902693326029</v>
      </c>
      <c r="L6" s="47">
        <f>J6-BB6</f>
        <v>3.907985046680551E-14</v>
      </c>
      <c r="M6" s="28">
        <f t="shared" si="8"/>
        <v>15</v>
      </c>
      <c r="N6" s="10">
        <f>(BC6 - IF(BD6="NULL",LgAvgLastMinPt3,BD6)) + LgAvgLastMinPt3</f>
        <v>15</v>
      </c>
      <c r="O6" s="10">
        <f t="shared" si="9"/>
        <v>14.626931706125035</v>
      </c>
      <c r="P6" s="47">
        <f t="shared" si="10"/>
        <v>-0.37306829387496521</v>
      </c>
      <c r="Q6" s="29">
        <f>O6-BF6</f>
        <v>3.5527136788005009E-14</v>
      </c>
      <c r="R6" s="10">
        <f>(1+(((IF($AR6="NULL",$AS6,$AR6)/$AS6)-1)*$AN6))</f>
        <v>0.99237288135593216</v>
      </c>
      <c r="S6" s="10">
        <f xml:space="preserve"> ( 1 + ( IF($AT6="NULL", 1,$AT6) - 1) * $AO6)</f>
        <v>0.98262336539866446</v>
      </c>
      <c r="T6" s="28" t="str">
        <f t="shared" si="11"/>
        <v>NULL</v>
      </c>
      <c r="U6" s="10" t="e">
        <f>(BM6 - IF(BN6="NULL",LgAvgLastMinPt1,BN6)) + LgAvgLastMinPt1</f>
        <v>#VALUE!</v>
      </c>
      <c r="V6" s="51" t="e">
        <f t="shared" si="12"/>
        <v>#VALUE!</v>
      </c>
      <c r="W6" s="47" t="e">
        <f t="shared" si="13"/>
        <v>#VALUE!</v>
      </c>
      <c r="X6" s="47" t="e">
        <f>V6-BP6</f>
        <v>#VALUE!</v>
      </c>
      <c r="Y6" s="28" t="str">
        <f t="shared" si="14"/>
        <v>NULL</v>
      </c>
      <c r="Z6" s="10" t="e">
        <f t="shared" si="1"/>
        <v>#VALUE!</v>
      </c>
      <c r="AA6" s="10" t="e">
        <f t="shared" si="15"/>
        <v>#VALUE!</v>
      </c>
      <c r="AB6" s="47" t="e">
        <f t="shared" si="16"/>
        <v>#VALUE!</v>
      </c>
      <c r="AC6" s="47" t="e">
        <f>AA6-BT6</f>
        <v>#VALUE!</v>
      </c>
      <c r="AD6" s="28" t="str">
        <f t="shared" si="17"/>
        <v>NULL</v>
      </c>
      <c r="AE6" s="10" t="e">
        <f>(BU6 - IF(BV6="NULL",LgAvgLastMinPt3,BV6)) + LgAvgLastMinPt3</f>
        <v>#VALUE!</v>
      </c>
      <c r="AF6" s="10" t="e">
        <f t="shared" si="18"/>
        <v>#VALUE!</v>
      </c>
      <c r="AG6" s="47" t="e">
        <f t="shared" si="19"/>
        <v>#VALUE!</v>
      </c>
      <c r="AH6" s="29" t="e">
        <f>AF6-BX6</f>
        <v>#VALUE!</v>
      </c>
      <c r="AI6" s="2">
        <v>44056</v>
      </c>
      <c r="AJ6" s="1">
        <v>706</v>
      </c>
      <c r="AK6" s="1" t="s">
        <v>35</v>
      </c>
      <c r="AL6" s="1" t="s">
        <v>36</v>
      </c>
      <c r="AM6" s="1" t="s">
        <v>40</v>
      </c>
      <c r="AN6" s="1">
        <v>0.2</v>
      </c>
      <c r="AO6" s="1">
        <v>0.5</v>
      </c>
      <c r="AP6" s="1">
        <v>0.99237288135593205</v>
      </c>
      <c r="AQ6" s="1">
        <v>0.98262336539866402</v>
      </c>
      <c r="AR6" s="1">
        <v>113.5</v>
      </c>
      <c r="AS6" s="9">
        <v>118</v>
      </c>
      <c r="AT6" s="11">
        <v>0.96524673079732903</v>
      </c>
      <c r="AU6" s="42">
        <v>9</v>
      </c>
      <c r="AV6" s="10" t="s">
        <v>38</v>
      </c>
      <c r="AW6" s="10">
        <v>9</v>
      </c>
      <c r="AX6" s="11">
        <v>8.7761590236750209</v>
      </c>
      <c r="AY6" s="42">
        <v>32</v>
      </c>
      <c r="AZ6" s="10" t="s">
        <v>38</v>
      </c>
      <c r="BA6" s="10">
        <v>32</v>
      </c>
      <c r="BB6" s="11">
        <v>31.204120973066701</v>
      </c>
      <c r="BC6" s="10">
        <v>15</v>
      </c>
      <c r="BD6" s="10" t="s">
        <v>38</v>
      </c>
      <c r="BE6" s="10">
        <v>15</v>
      </c>
      <c r="BF6" s="11">
        <v>14.626931706124999</v>
      </c>
      <c r="BG6" s="10"/>
      <c r="BH6" s="10"/>
      <c r="BI6" s="10">
        <v>120.5</v>
      </c>
      <c r="BJ6" s="9">
        <v>112</v>
      </c>
      <c r="BK6" s="10">
        <v>0.95752578564030799</v>
      </c>
      <c r="BL6" s="63">
        <v>24</v>
      </c>
      <c r="BM6" s="10" t="s">
        <v>38</v>
      </c>
      <c r="BN6" s="10">
        <v>24</v>
      </c>
      <c r="BO6" s="64">
        <v>23.846858767211</v>
      </c>
      <c r="BP6" s="63">
        <v>29</v>
      </c>
      <c r="BQ6" s="10" t="s">
        <v>38</v>
      </c>
      <c r="BR6" s="10">
        <v>29</v>
      </c>
      <c r="BS6" s="64">
        <v>28.8149543437133</v>
      </c>
      <c r="BT6" s="63">
        <v>10</v>
      </c>
      <c r="BU6" s="10" t="s">
        <v>38</v>
      </c>
      <c r="BV6" s="10">
        <v>10</v>
      </c>
      <c r="BW6" s="64">
        <v>9.9361911530046001</v>
      </c>
      <c r="BX6" s="63">
        <v>10</v>
      </c>
      <c r="BY6" s="10">
        <v>55</v>
      </c>
      <c r="BZ6" s="64">
        <v>46</v>
      </c>
      <c r="CA6" s="63">
        <v>36</v>
      </c>
      <c r="CB6" s="10">
        <v>59</v>
      </c>
      <c r="CC6" s="64">
        <v>20</v>
      </c>
    </row>
    <row r="7" spans="1:81" ht="15.75" thickBot="1" x14ac:dyDescent="0.3">
      <c r="A7" s="10">
        <f>(1+(((IF($AR7="NULL",$AS7,$AR7)/$AS7)-1)*$AN7))</f>
        <v>1.0114285714285713</v>
      </c>
      <c r="B7" s="10">
        <f xml:space="preserve"> ( 1 + ( IF($AT7="NULL", 1,$AT7) - 1) * $AO7)</f>
        <v>0.99602969195928703</v>
      </c>
      <c r="C7" s="28">
        <f t="shared" si="2"/>
        <v>14.4905660377358</v>
      </c>
      <c r="D7" s="10">
        <f>(AU7 - IF(AV7="NULL",LgAvgLastMinPt1,AV7)) + LgAvgLastMinPt1</f>
        <v>14.4905660377358</v>
      </c>
      <c r="E7" s="51">
        <f t="shared" si="3"/>
        <v>14.597982987188912</v>
      </c>
      <c r="F7" s="47">
        <f t="shared" si="4"/>
        <v>0.10741694945311231</v>
      </c>
      <c r="G7" s="47">
        <f>E7-AX7</f>
        <v>0</v>
      </c>
      <c r="H7" s="28">
        <f t="shared" si="5"/>
        <v>22.641509433962302</v>
      </c>
      <c r="I7" s="10">
        <f t="shared" si="0"/>
        <v>22.641509433962302</v>
      </c>
      <c r="J7" s="10">
        <f t="shared" si="6"/>
        <v>22.809348417482791</v>
      </c>
      <c r="K7" s="47">
        <f t="shared" si="7"/>
        <v>0.16783898352048965</v>
      </c>
      <c r="L7" s="47">
        <f>J7-BB7</f>
        <v>0</v>
      </c>
      <c r="M7" s="28">
        <f t="shared" si="8"/>
        <v>19.924528301886799</v>
      </c>
      <c r="N7" s="10">
        <f>(BC7 - IF(BD7="NULL",LgAvgLastMinPt3,BD7)) + LgAvgLastMinPt3</f>
        <v>19.924528301886799</v>
      </c>
      <c r="O7" s="10">
        <f t="shared" si="9"/>
        <v>20.072226607384831</v>
      </c>
      <c r="P7" s="47">
        <f t="shared" si="10"/>
        <v>0.14769830549803231</v>
      </c>
      <c r="Q7" s="29">
        <f>O7-BF7</f>
        <v>3.1974423109204508E-14</v>
      </c>
      <c r="R7" s="10">
        <f>(1+(((IF($AR7="NULL",$AS7,$AR7)/$AS7)-1)*$AN7))</f>
        <v>1.0114285714285713</v>
      </c>
      <c r="S7" s="10">
        <f xml:space="preserve"> ( 1 + ( IF($AT7="NULL", 1,$AT7) - 1) * $AO7)</f>
        <v>0.99602969195928703</v>
      </c>
      <c r="T7" s="28" t="str">
        <f t="shared" si="11"/>
        <v>NULL</v>
      </c>
      <c r="U7" s="10" t="e">
        <f>(BM7 - IF(BN7="NULL",LgAvgLastMinPt1,BN7)) + LgAvgLastMinPt1</f>
        <v>#VALUE!</v>
      </c>
      <c r="V7" s="51" t="e">
        <f t="shared" si="12"/>
        <v>#VALUE!</v>
      </c>
      <c r="W7" s="47" t="e">
        <f t="shared" si="13"/>
        <v>#VALUE!</v>
      </c>
      <c r="X7" s="47" t="e">
        <f>V7-BP7</f>
        <v>#VALUE!</v>
      </c>
      <c r="Y7" s="28" t="str">
        <f t="shared" si="14"/>
        <v>NULL</v>
      </c>
      <c r="Z7" s="10" t="e">
        <f t="shared" si="1"/>
        <v>#VALUE!</v>
      </c>
      <c r="AA7" s="10" t="e">
        <f t="shared" si="15"/>
        <v>#VALUE!</v>
      </c>
      <c r="AB7" s="47" t="e">
        <f t="shared" si="16"/>
        <v>#VALUE!</v>
      </c>
      <c r="AC7" s="47" t="e">
        <f>AA7-BT7</f>
        <v>#VALUE!</v>
      </c>
      <c r="AD7" s="28" t="str">
        <f t="shared" si="17"/>
        <v>NULL</v>
      </c>
      <c r="AE7" s="10" t="e">
        <f>(BU7 - IF(BV7="NULL",LgAvgLastMinPt3,BV7)) + LgAvgLastMinPt3</f>
        <v>#VALUE!</v>
      </c>
      <c r="AF7" s="10" t="e">
        <f t="shared" si="18"/>
        <v>#VALUE!</v>
      </c>
      <c r="AG7" s="47" t="e">
        <f t="shared" si="19"/>
        <v>#VALUE!</v>
      </c>
      <c r="AH7" s="29" t="e">
        <f>AF7-BX7</f>
        <v>#VALUE!</v>
      </c>
      <c r="AI7" s="2">
        <v>44051</v>
      </c>
      <c r="AJ7" s="1">
        <v>715</v>
      </c>
      <c r="AK7" s="1" t="s">
        <v>35</v>
      </c>
      <c r="AL7" s="1" t="s">
        <v>39</v>
      </c>
      <c r="AM7" s="1" t="s">
        <v>37</v>
      </c>
      <c r="AN7" s="1">
        <v>0.2</v>
      </c>
      <c r="AO7" s="1">
        <v>0.5</v>
      </c>
      <c r="AP7" s="1">
        <v>1.01142857142857</v>
      </c>
      <c r="AQ7" s="1">
        <v>0.99602969195928703</v>
      </c>
      <c r="AR7" s="1">
        <v>111</v>
      </c>
      <c r="AS7" s="12">
        <v>105</v>
      </c>
      <c r="AT7" s="17">
        <v>0.99205938391857396</v>
      </c>
      <c r="AU7" s="43">
        <v>14.4905660377358</v>
      </c>
      <c r="AV7" s="16" t="s">
        <v>38</v>
      </c>
      <c r="AW7" s="16">
        <v>14.4905660377358</v>
      </c>
      <c r="AX7" s="17">
        <v>14.5979829871889</v>
      </c>
      <c r="AY7" s="43">
        <v>22.641509433962302</v>
      </c>
      <c r="AZ7" s="16" t="s">
        <v>38</v>
      </c>
      <c r="BA7" s="16">
        <v>22.641509433962302</v>
      </c>
      <c r="BB7" s="17">
        <v>22.809348417482799</v>
      </c>
      <c r="BC7" s="16">
        <v>19.924528301886799</v>
      </c>
      <c r="BD7" s="16" t="s">
        <v>38</v>
      </c>
      <c r="BE7" s="16">
        <v>19.924528301886799</v>
      </c>
      <c r="BF7" s="17">
        <v>20.072226607384799</v>
      </c>
      <c r="BG7" s="16"/>
      <c r="BH7" s="16"/>
      <c r="BI7" s="16">
        <v>112</v>
      </c>
      <c r="BJ7" s="12">
        <v>105</v>
      </c>
      <c r="BK7" s="16">
        <v>0.98633990908243696</v>
      </c>
      <c r="BL7" s="65">
        <v>20.8301886792453</v>
      </c>
      <c r="BM7" s="66" t="s">
        <v>38</v>
      </c>
      <c r="BN7" s="66">
        <v>20.8301886792453</v>
      </c>
      <c r="BO7" s="67">
        <v>20.963756444233098</v>
      </c>
      <c r="BP7" s="65">
        <v>38.037735849056602</v>
      </c>
      <c r="BQ7" s="66" t="s">
        <v>38</v>
      </c>
      <c r="BR7" s="66">
        <v>38.037735849056602</v>
      </c>
      <c r="BS7" s="67">
        <v>38.281642202512501</v>
      </c>
      <c r="BT7" s="65">
        <v>8.1509433962264204</v>
      </c>
      <c r="BU7" s="66" t="s">
        <v>38</v>
      </c>
      <c r="BV7" s="66">
        <v>8.1509433962264204</v>
      </c>
      <c r="BW7" s="67">
        <v>8.2032090433955496</v>
      </c>
      <c r="BX7" s="65">
        <v>19.924528301886799</v>
      </c>
      <c r="BY7" s="66">
        <v>45.283018867924497</v>
      </c>
      <c r="BZ7" s="67">
        <v>49.811320754717002</v>
      </c>
      <c r="CA7" s="65">
        <v>27.1698113207547</v>
      </c>
      <c r="CB7" s="66">
        <v>64.301886792452805</v>
      </c>
      <c r="CC7" s="67">
        <v>33.509433962264197</v>
      </c>
    </row>
    <row r="8" spans="1:81" ht="15.75" thickBot="1" x14ac:dyDescent="0.3">
      <c r="A8" s="31"/>
      <c r="B8" s="31"/>
      <c r="C8" s="30">
        <f>AVERAGE(C3:C7)</f>
        <v>14.577358490566022</v>
      </c>
      <c r="D8" s="16">
        <f>C8*D1</f>
        <v>14.577358490566022</v>
      </c>
      <c r="E8" s="16">
        <f>AVERAGE(E3:E7)</f>
        <v>14.29929924185879</v>
      </c>
      <c r="F8" s="16">
        <f>E8*F1</f>
        <v>14.29929924185879</v>
      </c>
      <c r="G8" s="31"/>
      <c r="H8" s="30">
        <f>AVERAGE(H3:H7)</f>
        <v>26.3622641509434</v>
      </c>
      <c r="I8" s="16">
        <f t="shared" si="0"/>
        <v>0.53</v>
      </c>
      <c r="J8" s="16">
        <f>AVERAGE(J3:J7)</f>
        <v>25.852737973534794</v>
      </c>
      <c r="K8" s="16">
        <f>J8*K1</f>
        <v>51.705475947069587</v>
      </c>
      <c r="L8" s="31"/>
      <c r="M8" s="30">
        <f>AVERAGE(M3:M7)</f>
        <v>17.483018867924521</v>
      </c>
      <c r="N8" s="16">
        <f>M8*N1</f>
        <v>52.449056603773563</v>
      </c>
      <c r="O8" s="16">
        <f>AVERAGE(O3:O7)</f>
        <v>17.271573184043724</v>
      </c>
      <c r="P8" s="16">
        <f>O8*P1</f>
        <v>51.814719552131173</v>
      </c>
      <c r="Q8" s="32"/>
      <c r="R8" s="31"/>
      <c r="S8" s="31"/>
      <c r="T8" s="30">
        <f>AVERAGE(T3:T7)</f>
        <v>2</v>
      </c>
      <c r="U8" s="16">
        <f>T8*U1</f>
        <v>2</v>
      </c>
      <c r="V8" s="16" t="e">
        <f>AVERAGE(V3:V7)</f>
        <v>#VALUE!</v>
      </c>
      <c r="W8" s="16" t="e">
        <f>V8*W1</f>
        <v>#VALUE!</v>
      </c>
      <c r="X8" s="31"/>
      <c r="Y8" s="30">
        <f>AVERAGE(Y3:Y7)</f>
        <v>0.5</v>
      </c>
      <c r="Z8" s="16">
        <f t="shared" si="1"/>
        <v>0.53</v>
      </c>
      <c r="AA8" s="16" t="e">
        <f>AVERAGE(AA3:AA7)</f>
        <v>#VALUE!</v>
      </c>
      <c r="AB8" s="16" t="e">
        <f>AA8*AB1</f>
        <v>#VALUE!</v>
      </c>
      <c r="AC8" s="31"/>
      <c r="AD8" s="30">
        <f>AVERAGE(AD3:AD7)</f>
        <v>0</v>
      </c>
      <c r="AE8" s="16">
        <f>AD8*AE1</f>
        <v>0</v>
      </c>
      <c r="AF8" s="16" t="e">
        <f>AVERAGE(AF3:AF7)</f>
        <v>#VALUE!</v>
      </c>
      <c r="AG8" s="16" t="e">
        <f>AF8*AG1</f>
        <v>#VALUE!</v>
      </c>
      <c r="AH8" s="32"/>
      <c r="AP8"/>
      <c r="AQ8"/>
      <c r="AR8" s="4"/>
      <c r="AS8" s="4"/>
      <c r="BB8"/>
      <c r="BJ8" s="4"/>
    </row>
    <row r="9" spans="1:81" x14ac:dyDescent="0.25">
      <c r="D9" s="1">
        <f>D8+I8+N8</f>
        <v>67.556415094339584</v>
      </c>
      <c r="F9" s="1">
        <f>F8+K8+P8</f>
        <v>117.81949474105954</v>
      </c>
    </row>
    <row r="11" spans="1:81" s="55" customFormat="1" ht="42.75" customHeight="1" x14ac:dyDescent="0.25">
      <c r="AI11" s="56" t="s">
        <v>0</v>
      </c>
      <c r="AJ11" s="55" t="s">
        <v>1</v>
      </c>
      <c r="AK11" s="55" t="s">
        <v>2</v>
      </c>
      <c r="AL11" s="55" t="s">
        <v>4</v>
      </c>
      <c r="AM11" s="55" t="s">
        <v>3</v>
      </c>
      <c r="AN11" s="55" t="s">
        <v>5</v>
      </c>
      <c r="AO11" s="55" t="s">
        <v>6</v>
      </c>
      <c r="AP11" s="55" t="s">
        <v>143</v>
      </c>
      <c r="AQ11" s="56" t="s">
        <v>144</v>
      </c>
      <c r="AR11" s="56" t="s">
        <v>121</v>
      </c>
      <c r="AS11" s="55" t="s">
        <v>7</v>
      </c>
      <c r="AT11" s="55" t="s">
        <v>8</v>
      </c>
      <c r="AU11" s="55" t="s">
        <v>9</v>
      </c>
      <c r="AV11" s="55" t="s">
        <v>10</v>
      </c>
      <c r="AW11" s="55" t="s">
        <v>126</v>
      </c>
      <c r="AX11" s="55" t="s">
        <v>11</v>
      </c>
      <c r="AY11" s="55" t="s">
        <v>12</v>
      </c>
      <c r="AZ11" s="55" t="s">
        <v>13</v>
      </c>
      <c r="BA11" s="55" t="s">
        <v>127</v>
      </c>
      <c r="BB11" s="55" t="s">
        <v>14</v>
      </c>
      <c r="BC11" s="56" t="s">
        <v>15</v>
      </c>
      <c r="BD11" s="55" t="s">
        <v>16</v>
      </c>
      <c r="BE11" s="55" t="s">
        <v>128</v>
      </c>
      <c r="BF11" s="55" t="s">
        <v>17</v>
      </c>
      <c r="BG11" s="55" t="s">
        <v>139</v>
      </c>
      <c r="BH11" s="55" t="s">
        <v>141</v>
      </c>
      <c r="BI11" s="55" t="s">
        <v>125</v>
      </c>
      <c r="BJ11" s="55" t="s">
        <v>18</v>
      </c>
      <c r="BK11" s="55" t="s">
        <v>19</v>
      </c>
      <c r="BL11" s="55" t="s">
        <v>20</v>
      </c>
      <c r="BM11" s="55" t="s">
        <v>21</v>
      </c>
      <c r="BN11" s="55" t="s">
        <v>129</v>
      </c>
      <c r="BO11" s="55" t="s">
        <v>22</v>
      </c>
      <c r="BP11" s="55" t="s">
        <v>23</v>
      </c>
      <c r="BQ11" s="55" t="s">
        <v>24</v>
      </c>
      <c r="BR11" s="55" t="s">
        <v>130</v>
      </c>
      <c r="BS11" s="55" t="s">
        <v>25</v>
      </c>
      <c r="BT11" s="55" t="s">
        <v>26</v>
      </c>
      <c r="BU11" s="55" t="s">
        <v>27</v>
      </c>
      <c r="BV11" s="55" t="s">
        <v>131</v>
      </c>
      <c r="BW11" s="55" t="s">
        <v>28</v>
      </c>
      <c r="BX11" s="55" t="s">
        <v>29</v>
      </c>
      <c r="BY11" s="55" t="s">
        <v>30</v>
      </c>
      <c r="BZ11" s="55" t="s">
        <v>31</v>
      </c>
      <c r="CA11" s="55" t="s">
        <v>32</v>
      </c>
      <c r="CB11" s="55" t="s">
        <v>33</v>
      </c>
      <c r="CC11" s="55" t="s">
        <v>34</v>
      </c>
    </row>
    <row r="12" spans="1:81" x14ac:dyDescent="0.25">
      <c r="B12" s="18"/>
      <c r="K12" s="4"/>
      <c r="L12" s="4"/>
      <c r="M12" s="4"/>
      <c r="AI12" s="20">
        <v>44064</v>
      </c>
      <c r="AJ12">
        <v>724</v>
      </c>
      <c r="AK12" t="s">
        <v>35</v>
      </c>
      <c r="AL12" t="s">
        <v>37</v>
      </c>
      <c r="AM12" s="4" t="s">
        <v>36</v>
      </c>
      <c r="AN12">
        <v>0.2</v>
      </c>
      <c r="AO12">
        <v>0.5</v>
      </c>
      <c r="AP12">
        <v>0.97459677419354795</v>
      </c>
      <c r="AQ12">
        <v>0.99953012165348898</v>
      </c>
      <c r="AR12">
        <v>108.25</v>
      </c>
      <c r="AS12">
        <v>124</v>
      </c>
      <c r="AT12">
        <v>0.99906024330697796</v>
      </c>
      <c r="AU12">
        <v>20</v>
      </c>
      <c r="AV12" t="s">
        <v>38</v>
      </c>
      <c r="AW12">
        <v>20</v>
      </c>
      <c r="AX12">
        <v>19.482776645455498</v>
      </c>
      <c r="AY12">
        <v>25</v>
      </c>
      <c r="AZ12" t="s">
        <v>38</v>
      </c>
      <c r="BA12">
        <v>25</v>
      </c>
      <c r="BB12">
        <v>24.353470806819399</v>
      </c>
      <c r="BC12">
        <v>18</v>
      </c>
      <c r="BD12" t="s">
        <v>38</v>
      </c>
      <c r="BE12">
        <v>18</v>
      </c>
      <c r="BF12">
        <v>17.534498980910001</v>
      </c>
      <c r="BG12">
        <v>1.05229885057471</v>
      </c>
      <c r="BH12">
        <v>0.99887990530691495</v>
      </c>
      <c r="BI12">
        <v>109.75</v>
      </c>
      <c r="BJ12">
        <v>87</v>
      </c>
      <c r="BK12">
        <v>0.99775981061383001</v>
      </c>
      <c r="BL12">
        <v>9</v>
      </c>
      <c r="BM12" t="s">
        <v>38</v>
      </c>
      <c r="BN12">
        <v>9</v>
      </c>
      <c r="BO12">
        <v>9.4600815859497995</v>
      </c>
      <c r="BP12">
        <v>21</v>
      </c>
      <c r="BQ12" t="s">
        <v>38</v>
      </c>
      <c r="BR12">
        <v>21</v>
      </c>
      <c r="BS12">
        <v>22.073523700549501</v>
      </c>
      <c r="BT12">
        <v>12</v>
      </c>
      <c r="BU12" t="s">
        <v>38</v>
      </c>
      <c r="BV12">
        <v>12</v>
      </c>
      <c r="BW12">
        <v>12.6134421145997</v>
      </c>
      <c r="BX12">
        <v>26</v>
      </c>
      <c r="BY12">
        <v>47</v>
      </c>
      <c r="BZ12">
        <v>37</v>
      </c>
      <c r="CA12">
        <v>11</v>
      </c>
      <c r="CB12">
        <v>50</v>
      </c>
      <c r="CC12">
        <v>38</v>
      </c>
    </row>
    <row r="13" spans="1:81" x14ac:dyDescent="0.25">
      <c r="B13" s="4"/>
      <c r="K13" s="4"/>
      <c r="L13" s="4"/>
      <c r="M13" s="4"/>
      <c r="AI13" s="20">
        <v>44062</v>
      </c>
      <c r="AJ13">
        <v>703</v>
      </c>
      <c r="AK13" t="s">
        <v>35</v>
      </c>
      <c r="AL13" t="s">
        <v>37</v>
      </c>
      <c r="AM13" s="4" t="s">
        <v>39</v>
      </c>
      <c r="AN13">
        <v>0.2</v>
      </c>
      <c r="AO13">
        <v>0.5</v>
      </c>
      <c r="AP13">
        <v>0.97217741935483903</v>
      </c>
      <c r="AQ13">
        <v>0.99705876372702296</v>
      </c>
      <c r="AR13">
        <v>106.75</v>
      </c>
      <c r="AS13">
        <v>124</v>
      </c>
      <c r="AT13">
        <v>0.99411752745404602</v>
      </c>
      <c r="AU13">
        <v>14</v>
      </c>
      <c r="AV13">
        <v>0</v>
      </c>
      <c r="AW13">
        <v>14.9959758551308</v>
      </c>
      <c r="AX13">
        <v>14.535869561858799</v>
      </c>
      <c r="AY13">
        <v>25</v>
      </c>
      <c r="AZ13">
        <v>0</v>
      </c>
      <c r="BA13">
        <v>25.5338028169014</v>
      </c>
      <c r="BB13">
        <v>24.750375083973701</v>
      </c>
      <c r="BC13">
        <v>20</v>
      </c>
      <c r="BD13">
        <v>0</v>
      </c>
      <c r="BE13">
        <v>20.282897384305802</v>
      </c>
      <c r="BF13">
        <v>19.660577848554102</v>
      </c>
      <c r="BG13">
        <v>1.01</v>
      </c>
      <c r="BH13">
        <v>0.99921337921442199</v>
      </c>
      <c r="BI13">
        <v>110.25</v>
      </c>
      <c r="BJ13">
        <v>105</v>
      </c>
      <c r="BK13">
        <v>0.99842675842884399</v>
      </c>
      <c r="BL13">
        <v>18</v>
      </c>
      <c r="BM13">
        <v>2</v>
      </c>
      <c r="BN13">
        <v>16.995975855130801</v>
      </c>
      <c r="BO13">
        <v>17.1524325319245</v>
      </c>
      <c r="BP13">
        <v>24</v>
      </c>
      <c r="BQ13">
        <v>0</v>
      </c>
      <c r="BR13">
        <v>24.5338028169014</v>
      </c>
      <c r="BS13">
        <v>24.759649057832899</v>
      </c>
      <c r="BT13">
        <v>13</v>
      </c>
      <c r="BU13">
        <v>0</v>
      </c>
      <c r="BV13">
        <v>13.2828973843058</v>
      </c>
      <c r="BW13">
        <v>13.405173268941899</v>
      </c>
      <c r="BX13">
        <v>17</v>
      </c>
      <c r="BY13">
        <v>43</v>
      </c>
      <c r="BZ13">
        <v>44</v>
      </c>
      <c r="CA13">
        <v>23</v>
      </c>
      <c r="CB13">
        <v>54</v>
      </c>
      <c r="CC13">
        <v>27</v>
      </c>
    </row>
    <row r="14" spans="1:81" x14ac:dyDescent="0.25">
      <c r="B14" s="4"/>
      <c r="K14" s="4"/>
      <c r="L14" s="4"/>
      <c r="M14" s="4"/>
      <c r="AI14" s="20">
        <v>44060</v>
      </c>
      <c r="AJ14">
        <v>751</v>
      </c>
      <c r="AK14" t="s">
        <v>35</v>
      </c>
      <c r="AL14" t="s">
        <v>37</v>
      </c>
      <c r="AM14" s="4" t="s">
        <v>39</v>
      </c>
      <c r="AN14">
        <v>0.2</v>
      </c>
      <c r="AO14">
        <v>0.5</v>
      </c>
      <c r="AP14">
        <v>0.98260869565217401</v>
      </c>
      <c r="AQ14">
        <v>0.99674463383822798</v>
      </c>
      <c r="AR14">
        <v>105</v>
      </c>
      <c r="AS14">
        <v>115</v>
      </c>
      <c r="AT14">
        <v>0.99348926767645596</v>
      </c>
      <c r="AU14">
        <v>15.396226415094301</v>
      </c>
      <c r="AV14">
        <v>2</v>
      </c>
      <c r="AW14">
        <v>14.3922022702251</v>
      </c>
      <c r="AX14">
        <v>14.095866027492301</v>
      </c>
      <c r="AY14">
        <v>27.1698113207547</v>
      </c>
      <c r="AZ14">
        <v>1</v>
      </c>
      <c r="BA14">
        <v>26.7036141376561</v>
      </c>
      <c r="BB14">
        <v>26.153785241955401</v>
      </c>
      <c r="BC14">
        <v>14.4905660377358</v>
      </c>
      <c r="BD14">
        <v>0</v>
      </c>
      <c r="BE14">
        <v>14.773463422041599</v>
      </c>
      <c r="BF14">
        <v>14.469276991053601</v>
      </c>
      <c r="BG14">
        <v>0.990434782608696</v>
      </c>
      <c r="BH14">
        <v>0.99948936029042101</v>
      </c>
      <c r="BI14">
        <v>109.5</v>
      </c>
      <c r="BJ14">
        <v>115</v>
      </c>
      <c r="BK14">
        <v>0.99897872058084203</v>
      </c>
      <c r="BL14">
        <v>13.5849056603774</v>
      </c>
      <c r="BM14">
        <v>2</v>
      </c>
      <c r="BN14">
        <v>12.580881515508199</v>
      </c>
      <c r="BO14">
        <v>12.4541798009587</v>
      </c>
      <c r="BP14">
        <v>24.452830188679201</v>
      </c>
      <c r="BQ14">
        <v>1</v>
      </c>
      <c r="BR14">
        <v>23.9866330055806</v>
      </c>
      <c r="BS14">
        <v>23.745064278911499</v>
      </c>
      <c r="BT14">
        <v>19.924528301886799</v>
      </c>
      <c r="BU14">
        <v>0</v>
      </c>
      <c r="BV14">
        <v>20.2074256861926</v>
      </c>
      <c r="BW14">
        <v>20.003917253344301</v>
      </c>
      <c r="BX14">
        <v>20.8301886792453</v>
      </c>
      <c r="BY14">
        <v>45.283018867924497</v>
      </c>
      <c r="BZ14">
        <v>42.5660377358491</v>
      </c>
      <c r="CA14">
        <v>16.301886792452802</v>
      </c>
      <c r="CB14">
        <v>48.905660377358501</v>
      </c>
      <c r="CC14">
        <v>37.132075471698101</v>
      </c>
    </row>
    <row r="15" spans="1:81" x14ac:dyDescent="0.25">
      <c r="AI15" s="4">
        <v>44056</v>
      </c>
      <c r="AJ15">
        <v>706</v>
      </c>
      <c r="AK15" t="s">
        <v>35</v>
      </c>
      <c r="AL15" t="s">
        <v>40</v>
      </c>
      <c r="AM15" t="s">
        <v>36</v>
      </c>
      <c r="AN15">
        <v>0.2</v>
      </c>
      <c r="AO15">
        <v>0.5</v>
      </c>
      <c r="AP15">
        <v>0.99237288135593205</v>
      </c>
      <c r="AQ15" s="4">
        <v>0.98262336539866402</v>
      </c>
      <c r="AR15" s="4">
        <v>113.5</v>
      </c>
      <c r="AS15">
        <v>118</v>
      </c>
      <c r="AT15">
        <v>0.96524673079732903</v>
      </c>
      <c r="AU15">
        <v>9</v>
      </c>
      <c r="AV15" t="s">
        <v>38</v>
      </c>
      <c r="AW15">
        <v>9</v>
      </c>
      <c r="AX15">
        <v>8.7761590236750209</v>
      </c>
      <c r="AY15">
        <v>32</v>
      </c>
      <c r="AZ15" t="s">
        <v>38</v>
      </c>
      <c r="BA15">
        <v>32</v>
      </c>
      <c r="BB15">
        <v>31.204120973066701</v>
      </c>
      <c r="BC15" s="4">
        <v>15</v>
      </c>
      <c r="BD15" t="s">
        <v>38</v>
      </c>
      <c r="BE15">
        <v>15</v>
      </c>
      <c r="BF15">
        <v>14.626931706124999</v>
      </c>
      <c r="BG15">
        <v>1.0151785714285699</v>
      </c>
      <c r="BH15">
        <v>0.97876289282015405</v>
      </c>
      <c r="BI15">
        <v>120.5</v>
      </c>
      <c r="BJ15">
        <v>112</v>
      </c>
      <c r="BK15">
        <v>0.95752578564030799</v>
      </c>
      <c r="BL15">
        <v>24</v>
      </c>
      <c r="BM15" t="s">
        <v>38</v>
      </c>
      <c r="BN15">
        <v>24</v>
      </c>
      <c r="BO15">
        <v>23.846858767211</v>
      </c>
      <c r="BP15">
        <v>29</v>
      </c>
      <c r="BQ15" t="s">
        <v>38</v>
      </c>
      <c r="BR15">
        <v>29</v>
      </c>
      <c r="BS15">
        <v>28.8149543437133</v>
      </c>
      <c r="BT15">
        <v>10</v>
      </c>
      <c r="BU15" t="s">
        <v>38</v>
      </c>
      <c r="BV15">
        <v>10</v>
      </c>
      <c r="BW15">
        <v>9.9361911530046001</v>
      </c>
      <c r="BX15">
        <v>10</v>
      </c>
      <c r="BY15">
        <v>55</v>
      </c>
      <c r="BZ15">
        <v>46</v>
      </c>
      <c r="CA15">
        <v>36</v>
      </c>
      <c r="CB15">
        <v>59</v>
      </c>
      <c r="CC15">
        <v>20</v>
      </c>
    </row>
    <row r="16" spans="1:81" x14ac:dyDescent="0.25">
      <c r="AI16" s="20">
        <v>44051</v>
      </c>
      <c r="AJ16">
        <v>715</v>
      </c>
      <c r="AK16" t="s">
        <v>35</v>
      </c>
      <c r="AL16" t="s">
        <v>37</v>
      </c>
      <c r="AM16" t="s">
        <v>39</v>
      </c>
      <c r="AN16">
        <v>0.2</v>
      </c>
      <c r="AO16">
        <v>0.5</v>
      </c>
      <c r="AP16" s="4">
        <v>1.01142857142857</v>
      </c>
      <c r="AQ16" s="4">
        <v>0.99602969195928703</v>
      </c>
      <c r="AR16">
        <v>111</v>
      </c>
      <c r="AS16">
        <v>105</v>
      </c>
      <c r="AT16">
        <v>0.99205938391857396</v>
      </c>
      <c r="AU16">
        <v>14.4905660377358</v>
      </c>
      <c r="AV16" t="s">
        <v>38</v>
      </c>
      <c r="AW16">
        <v>14.4905660377358</v>
      </c>
      <c r="AX16">
        <v>14.5979829871889</v>
      </c>
      <c r="AY16">
        <v>22.641509433962302</v>
      </c>
      <c r="AZ16" t="s">
        <v>38</v>
      </c>
      <c r="BA16">
        <v>22.641509433962302</v>
      </c>
      <c r="BB16" s="4">
        <v>22.809348417482799</v>
      </c>
      <c r="BC16">
        <v>19.924528301886799</v>
      </c>
      <c r="BD16" t="s">
        <v>38</v>
      </c>
      <c r="BE16">
        <v>19.924528301886799</v>
      </c>
      <c r="BF16">
        <v>20.072226607384799</v>
      </c>
      <c r="BG16">
        <v>1.0133333333333301</v>
      </c>
      <c r="BH16">
        <v>0.99316995454121804</v>
      </c>
      <c r="BI16">
        <v>112</v>
      </c>
      <c r="BJ16">
        <v>105</v>
      </c>
      <c r="BK16">
        <v>0.98633990908243696</v>
      </c>
      <c r="BL16">
        <v>20.8301886792453</v>
      </c>
      <c r="BM16" t="s">
        <v>38</v>
      </c>
      <c r="BN16">
        <v>20.8301886792453</v>
      </c>
      <c r="BO16">
        <v>20.963756444233098</v>
      </c>
      <c r="BP16">
        <v>38.037735849056602</v>
      </c>
      <c r="BQ16" t="s">
        <v>38</v>
      </c>
      <c r="BR16">
        <v>38.037735849056602</v>
      </c>
      <c r="BS16">
        <v>38.281642202512501</v>
      </c>
      <c r="BT16">
        <v>8.1509433962264204</v>
      </c>
      <c r="BU16" t="s">
        <v>38</v>
      </c>
      <c r="BV16">
        <v>8.1509433962264204</v>
      </c>
      <c r="BW16">
        <v>8.2032090433955496</v>
      </c>
      <c r="BX16">
        <v>19.924528301886799</v>
      </c>
      <c r="BY16">
        <v>45.283018867924497</v>
      </c>
      <c r="BZ16">
        <v>49.811320754717002</v>
      </c>
      <c r="CA16">
        <v>27.1698113207547</v>
      </c>
      <c r="CB16">
        <v>64.301886792452805</v>
      </c>
      <c r="CC16">
        <v>33.509433962264197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2D29-4062-4F05-B58F-BE4C8F571B45}">
  <sheetPr codeName="Sheet4"/>
  <dimension ref="A1:C48"/>
  <sheetViews>
    <sheetView topLeftCell="A21" workbookViewId="0">
      <selection activeCell="B2" sqref="B2:B48"/>
    </sheetView>
  </sheetViews>
  <sheetFormatPr defaultRowHeight="15" x14ac:dyDescent="0.25"/>
  <cols>
    <col min="1" max="1" width="8" customWidth="1"/>
    <col min="2" max="2" width="31.28515625" bestFit="1" customWidth="1"/>
  </cols>
  <sheetData>
    <row r="1" spans="1:3" x14ac:dyDescent="0.25">
      <c r="A1" s="70" t="s">
        <v>152</v>
      </c>
      <c r="B1" s="71" t="s">
        <v>151</v>
      </c>
      <c r="C1" t="s">
        <v>153</v>
      </c>
    </row>
    <row r="2" spans="1:3" x14ac:dyDescent="0.25">
      <c r="A2">
        <v>1</v>
      </c>
      <c r="B2" s="20" t="s">
        <v>0</v>
      </c>
    </row>
    <row r="3" spans="1:3" x14ac:dyDescent="0.25">
      <c r="A3">
        <v>2</v>
      </c>
      <c r="B3" t="s">
        <v>1</v>
      </c>
    </row>
    <row r="4" spans="1:3" x14ac:dyDescent="0.25">
      <c r="A4">
        <v>3</v>
      </c>
      <c r="B4" t="s">
        <v>2</v>
      </c>
    </row>
    <row r="5" spans="1:3" x14ac:dyDescent="0.25">
      <c r="A5">
        <v>4</v>
      </c>
      <c r="B5" t="s">
        <v>4</v>
      </c>
    </row>
    <row r="6" spans="1:3" x14ac:dyDescent="0.25">
      <c r="A6">
        <v>5</v>
      </c>
      <c r="B6" t="s">
        <v>3</v>
      </c>
    </row>
    <row r="7" spans="1:3" x14ac:dyDescent="0.25">
      <c r="A7">
        <v>6</v>
      </c>
      <c r="B7" t="s">
        <v>5</v>
      </c>
    </row>
    <row r="8" spans="1:3" x14ac:dyDescent="0.25">
      <c r="A8">
        <v>7</v>
      </c>
      <c r="B8" t="s">
        <v>6</v>
      </c>
    </row>
    <row r="9" spans="1:3" x14ac:dyDescent="0.25">
      <c r="A9">
        <v>8</v>
      </c>
      <c r="B9" t="s">
        <v>143</v>
      </c>
    </row>
    <row r="10" spans="1:3" x14ac:dyDescent="0.25">
      <c r="A10">
        <v>9</v>
      </c>
      <c r="B10" t="s">
        <v>144</v>
      </c>
    </row>
    <row r="11" spans="1:3" x14ac:dyDescent="0.25">
      <c r="A11">
        <v>10</v>
      </c>
      <c r="B11" t="s">
        <v>121</v>
      </c>
    </row>
    <row r="12" spans="1:3" x14ac:dyDescent="0.25">
      <c r="A12">
        <v>11</v>
      </c>
      <c r="B12" t="s">
        <v>7</v>
      </c>
    </row>
    <row r="13" spans="1:3" x14ac:dyDescent="0.25">
      <c r="A13">
        <v>12</v>
      </c>
      <c r="B13" t="s">
        <v>8</v>
      </c>
    </row>
    <row r="14" spans="1:3" x14ac:dyDescent="0.25">
      <c r="A14">
        <v>13</v>
      </c>
      <c r="B14" t="s">
        <v>9</v>
      </c>
    </row>
    <row r="15" spans="1:3" x14ac:dyDescent="0.25">
      <c r="A15">
        <v>14</v>
      </c>
      <c r="B15" t="s">
        <v>10</v>
      </c>
    </row>
    <row r="16" spans="1:3" x14ac:dyDescent="0.25">
      <c r="A16">
        <v>15</v>
      </c>
      <c r="B16" t="s">
        <v>126</v>
      </c>
    </row>
    <row r="17" spans="1:2" x14ac:dyDescent="0.25">
      <c r="A17">
        <v>16</v>
      </c>
      <c r="B17" t="s">
        <v>145</v>
      </c>
    </row>
    <row r="18" spans="1:2" x14ac:dyDescent="0.25">
      <c r="A18">
        <v>17</v>
      </c>
      <c r="B18" t="s">
        <v>12</v>
      </c>
    </row>
    <row r="19" spans="1:2" x14ac:dyDescent="0.25">
      <c r="A19">
        <v>18</v>
      </c>
      <c r="B19" t="s">
        <v>13</v>
      </c>
    </row>
    <row r="20" spans="1:2" x14ac:dyDescent="0.25">
      <c r="A20">
        <v>19</v>
      </c>
      <c r="B20" t="s">
        <v>127</v>
      </c>
    </row>
    <row r="21" spans="1:2" x14ac:dyDescent="0.25">
      <c r="A21">
        <v>20</v>
      </c>
      <c r="B21" t="s">
        <v>146</v>
      </c>
    </row>
    <row r="22" spans="1:2" x14ac:dyDescent="0.25">
      <c r="A22">
        <v>21</v>
      </c>
      <c r="B22" t="s">
        <v>15</v>
      </c>
    </row>
    <row r="23" spans="1:2" x14ac:dyDescent="0.25">
      <c r="A23">
        <v>22</v>
      </c>
      <c r="B23" t="s">
        <v>16</v>
      </c>
    </row>
    <row r="24" spans="1:2" x14ac:dyDescent="0.25">
      <c r="A24">
        <v>23</v>
      </c>
      <c r="B24" t="s">
        <v>128</v>
      </c>
    </row>
    <row r="25" spans="1:2" x14ac:dyDescent="0.25">
      <c r="A25">
        <v>24</v>
      </c>
      <c r="B25" t="s">
        <v>147</v>
      </c>
    </row>
    <row r="26" spans="1:2" x14ac:dyDescent="0.25">
      <c r="A26">
        <v>25</v>
      </c>
      <c r="B26" t="s">
        <v>139</v>
      </c>
    </row>
    <row r="27" spans="1:2" x14ac:dyDescent="0.25">
      <c r="A27">
        <v>26</v>
      </c>
      <c r="B27" t="s">
        <v>141</v>
      </c>
    </row>
    <row r="28" spans="1:2" x14ac:dyDescent="0.25">
      <c r="A28">
        <v>27</v>
      </c>
      <c r="B28" t="s">
        <v>125</v>
      </c>
    </row>
    <row r="29" spans="1:2" x14ac:dyDescent="0.25">
      <c r="A29">
        <v>28</v>
      </c>
      <c r="B29" t="s">
        <v>18</v>
      </c>
    </row>
    <row r="30" spans="1:2" x14ac:dyDescent="0.25">
      <c r="A30">
        <v>29</v>
      </c>
      <c r="B30" t="s">
        <v>19</v>
      </c>
    </row>
    <row r="31" spans="1:2" x14ac:dyDescent="0.25">
      <c r="A31">
        <v>30</v>
      </c>
      <c r="B31" t="s">
        <v>20</v>
      </c>
    </row>
    <row r="32" spans="1:2" x14ac:dyDescent="0.25">
      <c r="A32">
        <v>31</v>
      </c>
      <c r="B32" t="s">
        <v>21</v>
      </c>
    </row>
    <row r="33" spans="1:2" x14ac:dyDescent="0.25">
      <c r="A33">
        <v>32</v>
      </c>
      <c r="B33" t="s">
        <v>129</v>
      </c>
    </row>
    <row r="34" spans="1:2" x14ac:dyDescent="0.25">
      <c r="A34">
        <v>33</v>
      </c>
      <c r="B34" t="s">
        <v>148</v>
      </c>
    </row>
    <row r="35" spans="1:2" x14ac:dyDescent="0.25">
      <c r="A35">
        <v>34</v>
      </c>
      <c r="B35" t="s">
        <v>23</v>
      </c>
    </row>
    <row r="36" spans="1:2" x14ac:dyDescent="0.25">
      <c r="A36">
        <v>35</v>
      </c>
      <c r="B36" t="s">
        <v>24</v>
      </c>
    </row>
    <row r="37" spans="1:2" x14ac:dyDescent="0.25">
      <c r="A37">
        <v>36</v>
      </c>
      <c r="B37" t="s">
        <v>130</v>
      </c>
    </row>
    <row r="38" spans="1:2" x14ac:dyDescent="0.25">
      <c r="A38">
        <v>37</v>
      </c>
      <c r="B38" t="s">
        <v>149</v>
      </c>
    </row>
    <row r="39" spans="1:2" x14ac:dyDescent="0.25">
      <c r="A39">
        <v>38</v>
      </c>
      <c r="B39" t="s">
        <v>26</v>
      </c>
    </row>
    <row r="40" spans="1:2" x14ac:dyDescent="0.25">
      <c r="A40">
        <v>39</v>
      </c>
      <c r="B40" t="s">
        <v>27</v>
      </c>
    </row>
    <row r="41" spans="1:2" x14ac:dyDescent="0.25">
      <c r="A41">
        <v>40</v>
      </c>
      <c r="B41" t="s">
        <v>131</v>
      </c>
    </row>
    <row r="42" spans="1:2" x14ac:dyDescent="0.25">
      <c r="A42">
        <v>41</v>
      </c>
      <c r="B42" t="s">
        <v>150</v>
      </c>
    </row>
    <row r="43" spans="1:2" x14ac:dyDescent="0.25">
      <c r="A43">
        <v>42</v>
      </c>
      <c r="B43" t="s">
        <v>29</v>
      </c>
    </row>
    <row r="44" spans="1:2" x14ac:dyDescent="0.25">
      <c r="A44">
        <v>43</v>
      </c>
      <c r="B44" t="s">
        <v>30</v>
      </c>
    </row>
    <row r="45" spans="1:2" x14ac:dyDescent="0.25">
      <c r="A45">
        <v>44</v>
      </c>
      <c r="B45" t="s">
        <v>31</v>
      </c>
    </row>
    <row r="46" spans="1:2" x14ac:dyDescent="0.25">
      <c r="A46">
        <v>45</v>
      </c>
      <c r="B46" t="s">
        <v>32</v>
      </c>
    </row>
    <row r="47" spans="1:2" x14ac:dyDescent="0.25">
      <c r="A47">
        <v>46</v>
      </c>
      <c r="B47" t="s">
        <v>33</v>
      </c>
    </row>
    <row r="48" spans="1:2" x14ac:dyDescent="0.25">
      <c r="A48">
        <v>47</v>
      </c>
      <c r="B48" t="s">
        <v>34</v>
      </c>
    </row>
  </sheetData>
  <sortState xmlns:xlrd2="http://schemas.microsoft.com/office/spreadsheetml/2017/richdata2" ref="A2:B4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8FDC-82AC-4EE4-9777-42DDE2501C21}">
  <sheetPr codeName="Sheet5"/>
  <dimension ref="A1:B3"/>
  <sheetViews>
    <sheetView workbookViewId="0">
      <selection activeCell="B4" sqref="B4"/>
    </sheetView>
  </sheetViews>
  <sheetFormatPr defaultRowHeight="15" x14ac:dyDescent="0.25"/>
  <cols>
    <col min="1" max="1" width="16" bestFit="1" customWidth="1"/>
    <col min="2" max="2" width="10.140625" customWidth="1"/>
  </cols>
  <sheetData>
    <row r="1" spans="1:2" x14ac:dyDescent="0.25">
      <c r="A1" t="s">
        <v>42</v>
      </c>
      <c r="B1">
        <v>1</v>
      </c>
    </row>
    <row r="2" spans="1:2" x14ac:dyDescent="0.25">
      <c r="A2" t="s">
        <v>43</v>
      </c>
      <c r="B2">
        <v>0.53</v>
      </c>
    </row>
    <row r="3" spans="1:2" x14ac:dyDescent="0.25">
      <c r="A3" t="s">
        <v>44</v>
      </c>
      <c r="B3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Team Avgs</vt:lpstr>
      <vt:lpstr>Lg Avgs</vt:lpstr>
      <vt:lpstr>BxSC Adjs</vt:lpstr>
      <vt:lpstr>Sheet1</vt:lpstr>
      <vt:lpstr>Vars</vt:lpstr>
      <vt:lpstr>LgAvgLastMinPt1</vt:lpstr>
      <vt:lpstr>LgAvgLastMinPt2</vt:lpstr>
      <vt:lpstr>LgAvgLastMinPt3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2020-08-23T00:30:48Z</dcterms:created>
  <dcterms:modified xsi:type="dcterms:W3CDTF">2020-08-23T23:12:55Z</dcterms:modified>
</cp:coreProperties>
</file>