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My Documents\wwwroot\Test\mrroot123\mrroot123\BballMVCproject\BballMVC\_Documentation\"/>
    </mc:Choice>
  </mc:AlternateContent>
  <xr:revisionPtr revIDLastSave="0" documentId="13_ncr:1_{8078A1B9-4012-408B-9CC5-EDBF12595E8D}" xr6:coauthVersionLast="46" xr6:coauthVersionMax="46" xr10:uidLastSave="{00000000-0000-0000-0000-000000000000}"/>
  <bookViews>
    <workbookView xWindow="1560" yWindow="1560" windowWidth="25290" windowHeight="11835" tabRatio="831" firstSheet="14" activeTab="22" xr2:uid="{3CF9E211-50E1-4178-837C-51B36022A708}"/>
  </bookViews>
  <sheets>
    <sheet name="SPs" sheetId="1" r:id="rId1"/>
    <sheet name="Scripts" sheetId="2" r:id="rId2"/>
    <sheet name="LoadBoxScores" sheetId="6" r:id="rId3"/>
    <sheet name="ToDateTime" sheetId="10" r:id="rId4"/>
    <sheet name="22 Teams" sheetId="9" r:id="rId5"/>
    <sheet name="uspCalcTodaysMatchups" sheetId="3" r:id="rId6"/>
    <sheet name="Curve %" sheetId="22" r:id="rId7"/>
    <sheet name="LeagueInfo Rows" sheetId="21" r:id="rId8"/>
    <sheet name="Templates" sheetId="4" r:id="rId9"/>
    <sheet name="Instances" sheetId="20" r:id="rId10"/>
    <sheet name="Bills ADJs" sheetId="18" r:id="rId11"/>
    <sheet name="BSS Flow" sheetId="16" r:id="rId12"/>
    <sheet name="CalcProjectedPoints" sheetId="12" r:id="rId13"/>
    <sheet name="GameStatus" sheetId="19" r:id="rId14"/>
    <sheet name="Avg Atmp" sheetId="14" r:id="rId15"/>
    <sheet name="Post Gm" sheetId="13" r:id="rId16"/>
    <sheet name="Migrate DB" sheetId="11" r:id="rId17"/>
    <sheet name="Prod Tables to Delete" sheetId="23" r:id="rId18"/>
    <sheet name="OurTotalLine Calculations" sheetId="8" r:id="rId19"/>
    <sheet name="BSS Update process" sheetId="17" r:id="rId20"/>
    <sheet name="Last Season History Screenshot" sheetId="5" r:id="rId21"/>
    <sheet name="BoxScore Columns" sheetId="15" r:id="rId22"/>
    <sheet name="Bball Screenshot" sheetId="7" r:id="rId23"/>
  </sheets>
  <definedNames>
    <definedName name="_xlnm._FilterDatabase" localSheetId="16" hidden="1">'Migrate DB'!$A$1:$E$95</definedName>
    <definedName name="_xlnm._FilterDatabase" localSheetId="5" hidden="1">uspCalcTodaysMatchups!$A$1:$I$112</definedName>
    <definedName name="BxScLinePct">'Curve %'!$C$2</definedName>
    <definedName name="BxScTmStrPct">'Curve %'!$D$2</definedName>
    <definedName name="csSecs">GameStatus!$B$3</definedName>
    <definedName name="curLgAvgPts">'Curve %'!$D$24</definedName>
    <definedName name="curPtsMade">'Curve %'!$B$24</definedName>
    <definedName name="curPtsMadeOp">'Curve %'!$C$24</definedName>
    <definedName name="gsAwayScore">GameStatus!$B$5</definedName>
    <definedName name="gsGamePace">GameStatus!$B$14</definedName>
    <definedName name="gsHomeScore">GameStatus!$B$6</definedName>
    <definedName name="gsMins">GameStatus!$B$2</definedName>
    <definedName name="gsMinsLeft">GameStatus!$B$13</definedName>
    <definedName name="gsMinsPerPeriod">GameStatus!$B$10</definedName>
    <definedName name="gsOvUnAmt">GameStatus!$B$15</definedName>
    <definedName name="gsPeriod">GameStatus!$B$1</definedName>
    <definedName name="gsPeriods">GameStatus!$B$9</definedName>
    <definedName name="gsPeriodsLeft">GameStatus!$B$12</definedName>
    <definedName name="gsPtsPerMin">GameStatus!$B$11</definedName>
    <definedName name="gsScore">GameStatus!$B$7</definedName>
    <definedName name="gsSecsLeft">GameStatus!$B$4</definedName>
    <definedName name="gsTL">GameStatus!$B$8</definedName>
    <definedName name="Line">'Curve %'!$E$8</definedName>
    <definedName name="OppTmStr">'Curve %'!$G$8</definedName>
    <definedName name="Score">'Curve %'!$F$8</definedName>
    <definedName name="TmStrAdjPct">'Curve %'!$E$1</definedName>
    <definedName name="TmTL">'Avg Atmp'!$A$2</definedName>
    <definedName name="TotAtmps">'Avg Atmp'!$E$3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9" l="1"/>
  <c r="A24" i="22"/>
  <c r="C8" i="22"/>
  <c r="D8" i="22"/>
  <c r="B8" i="22"/>
  <c r="A8" i="22" l="1"/>
  <c r="B11" i="19"/>
  <c r="B12" i="19"/>
  <c r="B7" i="19"/>
  <c r="C13" i="19" l="1"/>
  <c r="B13" i="19"/>
  <c r="B14" i="19" s="1"/>
  <c r="B15" i="19" s="1"/>
  <c r="E8" i="17"/>
  <c r="E10" i="17" s="1"/>
  <c r="D8" i="17"/>
  <c r="D10" i="17" s="1"/>
  <c r="C8" i="17"/>
  <c r="C12" i="17" s="1"/>
  <c r="C5" i="17"/>
  <c r="C4" i="17"/>
  <c r="C3" i="17"/>
  <c r="C6" i="17" s="1"/>
  <c r="C10" i="17" l="1"/>
  <c r="C11" i="17"/>
  <c r="E5" i="14"/>
  <c r="D5" i="14"/>
  <c r="C5" i="14"/>
  <c r="B5" i="14"/>
  <c r="D4" i="14"/>
  <c r="C4" i="14"/>
  <c r="B4" i="14"/>
  <c r="E3" i="14"/>
  <c r="D3" i="14"/>
  <c r="C3" i="14"/>
  <c r="B3" i="14"/>
  <c r="C13" i="17" l="1"/>
  <c r="D15" i="12"/>
  <c r="G17" i="12" s="1"/>
  <c r="D14" i="12"/>
  <c r="G16" i="12" s="1"/>
  <c r="D13" i="12"/>
  <c r="G15" i="12" s="1"/>
  <c r="D12" i="12"/>
  <c r="G14" i="12" s="1"/>
  <c r="D11" i="12"/>
  <c r="G13" i="12" s="1"/>
  <c r="D10" i="12"/>
  <c r="G12" i="12" s="1"/>
  <c r="B29" i="10" l="1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E44" i="7" l="1"/>
  <c r="I1" i="3" l="1"/>
  <c r="I112" i="3"/>
  <c r="E6" i="4"/>
  <c r="D6" i="4"/>
  <c r="C6" i="4"/>
  <c r="H6" i="4" s="1"/>
  <c r="C9" i="4" s="1"/>
  <c r="E2" i="4"/>
  <c r="D2" i="4"/>
  <c r="H2" i="4" s="1"/>
  <c r="C2" i="4"/>
  <c r="H7" i="4"/>
  <c r="C7" i="4" l="1"/>
  <c r="C8" i="4"/>
  <c r="C5" i="4"/>
  <c r="C4" i="4"/>
  <c r="C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E1" authorId="0" shapeId="0" xr:uid="{EE2F014B-DBE2-400B-A0C1-F919CB6A0134}">
      <text>
        <r>
          <rPr>
            <sz val="9"/>
            <color indexed="81"/>
            <rFont val="Tahoma"/>
            <family val="2"/>
          </rPr>
          <t xml:space="preserve">StartDate: Add StartDate as well as GamesBack
</t>
        </r>
      </text>
    </comment>
    <comment ref="E46" authorId="0" shapeId="0" xr:uid="{E87E8845-7127-490F-A019-21205554E175}">
      <text>
        <r>
          <rPr>
            <b/>
            <sz val="9"/>
            <color indexed="81"/>
            <rFont val="Tahoma"/>
            <family val="2"/>
          </rPr>
          <t xml:space="preserve">@varLgAvgGamesBack
   Vary depending upon Lg Variance 
  IE  play off
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C1" authorId="0" shapeId="0" xr:uid="{72796302-BD37-4DF3-8280-263D23A603CD}">
      <text>
        <r>
          <rPr>
            <b/>
            <sz val="9"/>
            <color indexed="81"/>
            <rFont val="Courier New"/>
            <family val="3"/>
          </rPr>
          <t xml:space="preserve"> -- BxScLinePct - referenced in 3.2.3 Insert Into TeamStatsAverages &amp; TmStr uspQueryCalcTeamStrength
 --   0% = no curve to TL - use actual score || 100% = nullify Score use TL instead - MAKE 75% Ex: Result: 225, TL:220, Score: 240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2" authorId="0" shapeId="0" xr:uid="{C80605AE-F0B7-4683-94C5-1BEF37FB9C81}">
      <text>
        <r>
          <rPr>
            <b/>
            <sz val="9"/>
            <color indexed="81"/>
            <rFont val="Tahoma"/>
            <family val="2"/>
          </rPr>
          <t xml:space="preserve">Inerrt INTO TeamStatAveraves from BxSc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Keith</author>
  </authors>
  <commentList>
    <comment ref="A1" authorId="0" shapeId="0" xr:uid="{E4C23ACE-F5EE-4382-BBD8-67A7FD16930C}">
      <text>
        <r>
          <rPr>
            <b/>
            <sz val="9"/>
            <color indexed="81"/>
            <rFont val="Tahoma"/>
            <family val="2"/>
          </rPr>
          <t>FN - udf
P - sp
PK - Prime Key
TF - Table Func
TT - Table Type
U - Table</t>
        </r>
      </text>
    </comment>
  </commentList>
</comments>
</file>

<file path=xl/sharedStrings.xml><?xml version="1.0" encoding="utf-8"?>
<sst xmlns="http://schemas.openxmlformats.org/spreadsheetml/2006/main" count="965" uniqueCount="654">
  <si>
    <t>Name</t>
  </si>
  <si>
    <t>Bball_UpdateAdjs</t>
  </si>
  <si>
    <t>spTeamLookup</t>
  </si>
  <si>
    <t>TeamLookup</t>
  </si>
  <si>
    <t>TeamLookupByCovers</t>
  </si>
  <si>
    <t>TeamLookupSourceToSource</t>
  </si>
  <si>
    <t>TeamLookupTeamNameByTeamNamelnDatabase</t>
  </si>
  <si>
    <t>uspCalcTodaysMatchups</t>
  </si>
  <si>
    <t>usplnsertAdjustments</t>
  </si>
  <si>
    <t>usplnsertLine</t>
  </si>
  <si>
    <t>usplnsertLinesFromRotation</t>
  </si>
  <si>
    <t>usplnsertMatchupResults</t>
  </si>
  <si>
    <t>uspQueryAdjustmentCodes</t>
  </si>
  <si>
    <t>$$uspTemplate</t>
  </si>
  <si>
    <t>uspQueryAdjustmentlnfo</t>
  </si>
  <si>
    <t>uspQueryAdjustments</t>
  </si>
  <si>
    <t>uspQuerCalcTeamStrength</t>
  </si>
  <si>
    <t>uspQueryLeagueAverages</t>
  </si>
  <si>
    <t>uspQueryTeams</t>
  </si>
  <si>
    <t>uspUpdateAdjustments</t>
  </si>
  <si>
    <t>Folders</t>
  </si>
  <si>
    <t>C:\Users\keith\OneDrive\Documents\SQL Server Management Studio\BballMVC\CalcTodaysMatchups.sql</t>
  </si>
  <si>
    <t>CalcTodaysMatchups</t>
  </si>
  <si>
    <r>
      <t xml:space="preserve">Declare  </t>
    </r>
    <r>
      <rPr>
        <sz val="11"/>
        <color rgb="FFFF0000"/>
        <rFont val="Calibri"/>
        <family val="2"/>
        <scheme val="minor"/>
      </rPr>
      <t>@TmStr</t>
    </r>
    <r>
      <rPr>
        <sz val="11"/>
        <color theme="1"/>
        <rFont val="Calibri"/>
        <family val="2"/>
        <scheme val="minor"/>
      </rPr>
      <t xml:space="preserve"> TABLE (AvgTmStrPtsScored float, AvgTmStrPtsAllowed float)</t>
    </r>
  </si>
  <si>
    <t>#4 For Each MU in GameDate Rotation</t>
  </si>
  <si>
    <t xml:space="preserve">   *** Generate TodaysMatchups</t>
  </si>
  <si>
    <r>
      <t xml:space="preserve">Insert Into </t>
    </r>
    <r>
      <rPr>
        <sz val="11"/>
        <color rgb="FFFF0000"/>
        <rFont val="Calibri"/>
        <family val="2"/>
        <scheme val="minor"/>
      </rPr>
      <t>TodaysMatchup</t>
    </r>
  </si>
  <si>
    <r>
      <t xml:space="preserve">From </t>
    </r>
    <r>
      <rPr>
        <sz val="11"/>
        <color rgb="FFFF0000"/>
        <rFont val="Calibri"/>
        <family val="2"/>
        <scheme val="minor"/>
      </rPr>
      <t>TeamStatsAverages</t>
    </r>
  </si>
  <si>
    <t>Location</t>
  </si>
  <si>
    <t>#4 From 2</t>
  </si>
  <si>
    <t>Pt</t>
  </si>
  <si>
    <t>GB</t>
  </si>
  <si>
    <t>Template</t>
  </si>
  <si>
    <t>Away</t>
  </si>
  <si>
    <t>Home</t>
  </si>
  <si>
    <t>Opp 
Venue</t>
  </si>
  <si>
    <t xml:space="preserve">     , @Pt2 * tAwayGB1.AverageMadeUsPt2 * ( 1.0 + (( (tHomeGB10.AverageMadeOpPt2 / @LgAvgShotsMadeHomePt2) - 1.0 ) * @TmStrAdjPct) )   as CalcAwayGB1Pt2</t>
  </si>
  <si>
    <t xml:space="preserve">     , @Pt3 * tHomeGB2.AverageMadeUsPt3 * ( 1.0 + (( (tAwayGB10.AverageMadeOpPt3 / @LgAvgShotsMadeAwayPt3) - 1.0 ) * @TmStrAdjPct) )   as CalcHomeGB2Pt3</t>
  </si>
  <si>
    <t>Us</t>
  </si>
  <si>
    <t>Venue
Us/Op</t>
  </si>
  <si>
    <t>Team
Opp</t>
  </si>
  <si>
    <t>Allowed
Scored</t>
  </si>
  <si>
    <t>, (b.ShotsMadeUsRegPt3 - IsNull(bL5.Q4Last1MinUsPt3, @LgAvgLastMinPt3) + @LgAvgLastMinPt3) * ( 1.0 + (( (r.TotalLineTeam  / b.ScoreRegUs ) - 1.0) * @BxScLinePct) ) * ( 1.0 + (ts.TeamStrengthBxScAdjPctAllowed - 1.0) * @BxScTmStrPct) AS AverageMadeUsPt3</t>
  </si>
  <si>
    <t>TeamStatsAverages</t>
  </si>
  <si>
    <t>TodaysMatchups</t>
  </si>
  <si>
    <t>vvv</t>
  </si>
  <si>
    <t>TeamStrength</t>
  </si>
  <si>
    <t>Avg 1,2,3 Pters Us / Op OR Scored Allowed</t>
  </si>
  <si>
    <t>#3 Ins TSs</t>
  </si>
  <si>
    <t>AdjustPoints Class</t>
  </si>
  <si>
    <t>Parms Pt1, 2, 3</t>
  </si>
  <si>
    <t>Pt Adjustment Amt</t>
  </si>
  <si>
    <t>Calc</t>
  </si>
  <si>
    <t>Pt1Adjusted - same for 2 &amp; 3</t>
  </si>
  <si>
    <t>TeamPointPercentages</t>
  </si>
  <si>
    <t>% of 1, 2, 3PTers</t>
  </si>
  <si>
    <t xml:space="preserve">  FROM BxSc</t>
  </si>
  <si>
    <t>Select Top GamesBack  Avg(Pt1, 2, 3</t>
  </si>
  <si>
    <t>Where GD, Venue, Team Lg</t>
  </si>
  <si>
    <t>Parms: LG, GameDate, Venue, Team, GamesBack</t>
  </si>
  <si>
    <t>Order Desc by GD</t>
  </si>
  <si>
    <t xml:space="preserve"> @BxScLinePct  -- 30% of of the ActualScore will be curved back to line ex: Actual: 230 Line: 220 - 30% of 10 = 3. Actual goes from 230 to 227</t>
  </si>
  <si>
    <t>OurTotalLine</t>
  </si>
  <si>
    <t>CalcAway + CalcHome+ AdjAmtAway + AdjAmtHome</t>
  </si>
  <si>
    <t>CalcAway</t>
  </si>
  <si>
    <t>CalcHome</t>
  </si>
  <si>
    <t>(
   ((tm.CalcHomeGB1Pt1 + tm.CalcHomeGB1Pt2 + tm.CalcHomeGB1Pt3 ) * @WeightGB1) 
 + ((tm.CalcHomeGB2Pt1 + tm.CalcHomeGB2Pt2 + tm.CalcHomeGB2Pt3 ) * @WeightGB2)
 + ((tm.CalcHomeGB3Pt1 + tm.CalcHomeGB3Pt2 + tm.CalcHomeGB3Pt3 ) * @WeightGB3)
) / (@WeightGB1 + @WeightGB2 + @WeightGB3)</t>
  </si>
  <si>
    <t>@Pt1 * tHomeGB1.AverageMadeUsPt1 * ( 1.0 + (( (tAwayGB10.AverageMadeOpPt1 / @LgAvgShotsMadeAwayPt1) - 1.0 ) * @TmStrAdjPct) )</t>
  </si>
  <si>
    <t>CalcHomeGB1Pt1</t>
  </si>
  <si>
    <t>One 
Matchup</t>
  </si>
  <si>
    <t>1 Line Display</t>
  </si>
  <si>
    <t>Multi</t>
  </si>
  <si>
    <t>Line</t>
  </si>
  <si>
    <t>Total</t>
  </si>
  <si>
    <t>Next Matchup ==&gt;</t>
  </si>
  <si>
    <t>This top info</t>
  </si>
  <si>
    <t xml:space="preserve">to be cleaned </t>
  </si>
  <si>
    <t>up</t>
  </si>
  <si>
    <r>
      <t xml:space="preserve"> SET @RotNum,  @TeamAway ,  @TeamHome, @TotalLine, @SideLine RotNum 
          FROM </t>
    </r>
    <r>
      <rPr>
        <sz val="11"/>
        <color rgb="FFFF0000"/>
        <rFont val="Calibri"/>
        <family val="2"/>
        <scheme val="minor"/>
      </rPr>
      <t>Rotation</t>
    </r>
  </si>
  <si>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will have Team's Current TS stats as of that Date</t>
    </r>
  </si>
  <si>
    <t>Old</t>
  </si>
  <si>
    <t>use</t>
  </si>
  <si>
    <t>ProjectedPts</t>
  </si>
  <si>
    <t>TmTotals * PtsPct</t>
  </si>
  <si>
    <t>tAwayGB10</t>
  </si>
  <si>
    <t>Op</t>
  </si>
  <si>
    <t>public LoadBoxScores(string LeagueName,  DateTime StartGameDate)</t>
  </si>
  <si>
    <t>public LoadBoxScores(string LeagueName)</t>
  </si>
  <si>
    <t>Called by Constructor</t>
  </si>
  <si>
    <t>Main Processing</t>
  </si>
  <si>
    <r>
      <t xml:space="preserve">public void </t>
    </r>
    <r>
      <rPr>
        <sz val="11"/>
        <color rgb="FFFF0000"/>
        <rFont val="Calibri"/>
        <family val="2"/>
        <scheme val="minor"/>
      </rPr>
      <t>LoadTodaysRotation()</t>
    </r>
  </si>
  <si>
    <r>
      <t xml:space="preserve">private void  </t>
    </r>
    <r>
      <rPr>
        <sz val="11"/>
        <color rgb="FFFF0000"/>
        <rFont val="Calibri"/>
        <family val="2"/>
        <scheme val="minor"/>
      </rPr>
      <t>init</t>
    </r>
    <r>
      <rPr>
        <sz val="11"/>
        <color theme="1"/>
        <rFont val="Calibri"/>
        <family val="2"/>
        <scheme val="minor"/>
      </rPr>
      <t>(string LeagueName,  DateTime StartGameDate)</t>
    </r>
  </si>
  <si>
    <t>Milwaukee Bucks</t>
  </si>
  <si>
    <t>Toronto Raptors</t>
  </si>
  <si>
    <t>Boston Celtics</t>
  </si>
  <si>
    <t>Miami Heat</t>
  </si>
  <si>
    <t>Indiana Pacers</t>
  </si>
  <si>
    <t>Philadelphia 76ers</t>
  </si>
  <si>
    <t>Brooklyn Nets</t>
  </si>
  <si>
    <t>Orlando Magic</t>
  </si>
  <si>
    <t>Washington Wizards</t>
  </si>
  <si>
    <t>Los Angeles Lakers</t>
  </si>
  <si>
    <t>LA Clippers</t>
  </si>
  <si>
    <t>Denver Nuggets</t>
  </si>
  <si>
    <t>Utah Jazz</t>
  </si>
  <si>
    <t>Oklahoma City Thunder</t>
  </si>
  <si>
    <t>Houston Rockets</t>
  </si>
  <si>
    <t>Dallas Mavericks</t>
  </si>
  <si>
    <t>Memphis Grizzlies</t>
  </si>
  <si>
    <t>Portland Trail Blazers</t>
  </si>
  <si>
    <t>New Orleans Pelicans</t>
  </si>
  <si>
    <t>Sacramento Kings</t>
  </si>
  <si>
    <t>San Antonio Spurs</t>
  </si>
  <si>
    <t xml:space="preserve">Phoenix Suns </t>
  </si>
  <si>
    <t>Conf</t>
  </si>
  <si>
    <t>East</t>
  </si>
  <si>
    <t>West</t>
  </si>
  <si>
    <t>Team</t>
  </si>
  <si>
    <t>DB Team</t>
  </si>
  <si>
    <r>
      <t>public int</t>
    </r>
    <r>
      <rPr>
        <sz val="11"/>
        <color rgb="FFFF0000"/>
        <rFont val="Calibri"/>
        <family val="2"/>
        <scheme val="minor"/>
      </rPr>
      <t xml:space="preserve"> LoadBoxScore</t>
    </r>
    <r>
      <rPr>
        <sz val="11"/>
        <color theme="1"/>
        <rFont val="Calibri"/>
        <family val="2"/>
        <scheme val="minor"/>
      </rPr>
      <t xml:space="preserve">(DateTime GameDate)  </t>
    </r>
  </si>
  <si>
    <t>RotationDO.PopulateRotation From DB</t>
  </si>
  <si>
    <t>Get BoxScore from Covers</t>
  </si>
  <si>
    <t>foreach Venue</t>
  </si>
  <si>
    <t>BoxScoreDO.InsertBoxScores(BoxScoresDTO);</t>
  </si>
  <si>
    <t>BoxScoreDO.InsertAwayHomeRowsBoxScoresLast5Min</t>
  </si>
  <si>
    <t>END foreach Venue</t>
  </si>
  <si>
    <t>?? Insert L5Min Rows - Away &amp; Home</t>
  </si>
  <si>
    <t>oAdjustments.ProcessDailyAdjustments</t>
  </si>
  <si>
    <t>foreach MUP</t>
  </si>
  <si>
    <t>END foreach MUP</t>
  </si>
  <si>
    <t>// For Each Matchup in Rotation &amp; Venue</t>
  </si>
  <si>
    <t>END</t>
  </si>
  <si>
    <t>GameDate</t>
  </si>
  <si>
    <t>2018-11-21</t>
  </si>
  <si>
    <t>2018-11-24</t>
  </si>
  <si>
    <t>2018-12-16</t>
  </si>
  <si>
    <t>2019-01-04</t>
  </si>
  <si>
    <t>2019-01-05</t>
  </si>
  <si>
    <t>2019-01-08</t>
  </si>
  <si>
    <t>2019-01-21</t>
  </si>
  <si>
    <t>2019-01-25</t>
  </si>
  <si>
    <t>2019-01-27</t>
  </si>
  <si>
    <t>2019-01-29</t>
  </si>
  <si>
    <t>2019-02-02</t>
  </si>
  <si>
    <t>2019-02-05</t>
  </si>
  <si>
    <t>2019-02-11</t>
  </si>
  <si>
    <t>2019-02-13</t>
  </si>
  <si>
    <t>2019-02-23</t>
  </si>
  <si>
    <t>2019-02-24</t>
  </si>
  <si>
    <t>2019-02-25</t>
  </si>
  <si>
    <t>2019-03-02</t>
  </si>
  <si>
    <t>2019-03-03</t>
  </si>
  <si>
    <t>2019-04-05</t>
  </si>
  <si>
    <t>2019-12-26</t>
  </si>
  <si>
    <t>2020-01-06</t>
  </si>
  <si>
    <t>2020-01-28</t>
  </si>
  <si>
    <t>2020-01-29</t>
  </si>
  <si>
    <t>2020-01-31</t>
  </si>
  <si>
    <t>2020-02-08</t>
  </si>
  <si>
    <t>2020-02-12</t>
  </si>
  <si>
    <t>2020-03-04</t>
  </si>
  <si>
    <t>Set @AdjDbAway &amp; Home, @AdjOTwithSide (calc), @AdjTV</t>
  </si>
  <si>
    <t>if (!_oSeasonInfoDO.RotationLoadedToDate())</t>
  </si>
  <si>
    <t>OUT</t>
  </si>
  <si>
    <t xml:space="preserve">BOS                           </t>
  </si>
  <si>
    <t xml:space="preserve">BR                            </t>
  </si>
  <si>
    <t xml:space="preserve">DAL                           </t>
  </si>
  <si>
    <t xml:space="preserve">DEN                           </t>
  </si>
  <si>
    <t xml:space="preserve">HOU                           </t>
  </si>
  <si>
    <t xml:space="preserve">IND                           </t>
  </si>
  <si>
    <t xml:space="preserve">LAC                           </t>
  </si>
  <si>
    <t xml:space="preserve">LAL                           </t>
  </si>
  <si>
    <t xml:space="preserve">MEM                           </t>
  </si>
  <si>
    <t xml:space="preserve">MIA                           </t>
  </si>
  <si>
    <t xml:space="preserve">MIL                           </t>
  </si>
  <si>
    <t xml:space="preserve">NO                            </t>
  </si>
  <si>
    <t xml:space="preserve">OKC                           </t>
  </si>
  <si>
    <t xml:space="preserve">ORL                           </t>
  </si>
  <si>
    <t xml:space="preserve">PHI                           </t>
  </si>
  <si>
    <t xml:space="preserve">PHO                           </t>
  </si>
  <si>
    <t xml:space="preserve">POR                           </t>
  </si>
  <si>
    <t xml:space="preserve">SAC                           </t>
  </si>
  <si>
    <t xml:space="preserve">TOR                           </t>
  </si>
  <si>
    <t xml:space="preserve">UTA                           </t>
  </si>
  <si>
    <t xml:space="preserve">WAS                           </t>
  </si>
  <si>
    <t>SA</t>
  </si>
  <si>
    <t>DailySummary</t>
  </si>
  <si>
    <t>@GB1,2,3</t>
  </si>
  <si>
    <t>@WeightGB1,2,3</t>
  </si>
  <si>
    <t>@Threshold=Threshold</t>
  </si>
  <si>
    <t>@varLgAvgGB</t>
  </si>
  <si>
    <t>@varTeamAvgGB</t>
  </si>
  <si>
    <t>Calc League GamesBack</t>
  </si>
  <si>
    <t>@GBTable TABLE - Create &amp; Populate</t>
  </si>
  <si>
    <r>
      <t xml:space="preserve">Get League Averages from </t>
    </r>
    <r>
      <rPr>
        <sz val="11"/>
        <color rgb="FFFF0000"/>
        <rFont val="Calibri"/>
        <family val="2"/>
        <scheme val="minor"/>
      </rPr>
      <t>DailySummary</t>
    </r>
    <r>
      <rPr>
        <sz val="11"/>
        <color theme="1"/>
        <rFont val="Calibri"/>
        <family val="2"/>
        <scheme val="minor"/>
      </rPr>
      <t xml:space="preserve"> </t>
    </r>
  </si>
  <si>
    <t xml:space="preserve">Get Todays Adjustments from Adjustments Table </t>
  </si>
  <si>
    <r>
      <t xml:space="preserve">Create &amp; Populate TABLE  </t>
    </r>
    <r>
      <rPr>
        <sz val="11"/>
        <color rgb="FFFF0000"/>
        <rFont val="Calibri"/>
        <family val="2"/>
        <scheme val="minor"/>
      </rPr>
      <t>@TeamAdjSums</t>
    </r>
    <r>
      <rPr>
        <sz val="11"/>
        <color theme="1"/>
        <rFont val="Calibri"/>
        <family val="2"/>
        <scheme val="minor"/>
      </rPr>
      <t xml:space="preserve"> </t>
    </r>
  </si>
  <si>
    <t>Populate Lg Avg vars from DailySummary</t>
  </si>
  <si>
    <t>@TeamAdjSums</t>
  </si>
  <si>
    <t xml:space="preserve">Insert into @TeamAdjSums </t>
  </si>
  <si>
    <r>
      <t>EXEC [dbo].[</t>
    </r>
    <r>
      <rPr>
        <sz val="11"/>
        <color rgb="FFFF0000"/>
        <rFont val="Calibri"/>
        <family val="2"/>
        <scheme val="minor"/>
      </rPr>
      <t>uspQueryAdjustmentsByTeamTotal</t>
    </r>
    <r>
      <rPr>
        <sz val="11"/>
        <color theme="1"/>
        <rFont val="Calibri"/>
        <family val="2"/>
        <scheme val="minor"/>
      </rPr>
      <t>] @GameDate, @LeagueName</t>
    </r>
  </si>
  <si>
    <t>Define Volitility constants</t>
  </si>
  <si>
    <t>Declare @DefaultVolatilityTeam float = 9.0</t>
  </si>
  <si>
    <t>, @DefaultVolatilityGame float = 14.0</t>
  </si>
  <si>
    <r>
      <t xml:space="preserve">Declare </t>
    </r>
    <r>
      <rPr>
        <sz val="11"/>
        <color rgb="FFFF0000"/>
        <rFont val="Calibri"/>
        <family val="2"/>
        <scheme val="minor"/>
      </rPr>
      <t>@AdjLeague</t>
    </r>
    <r>
      <rPr>
        <sz val="11"/>
        <color theme="1"/>
        <rFont val="Calibri"/>
        <family val="2"/>
        <scheme val="minor"/>
      </rPr>
      <t xml:space="preserve"> float = (IsNull( (Select TeamAdjSum From @TeamAdjSums Where Team = ''), 0))</t>
    </r>
  </si>
  <si>
    <t>Setup</t>
  </si>
  <si>
    <t>Insert TodaysMatchupsResults from Yesterday</t>
  </si>
  <si>
    <r>
      <t xml:space="preserve"> Rotation Loop for each Game of GameDate - Generate </t>
    </r>
    <r>
      <rPr>
        <sz val="11"/>
        <color rgb="FFFF0000"/>
        <rFont val="Calibri"/>
        <family val="2"/>
        <scheme val="minor"/>
      </rPr>
      <t>TeamStrength</t>
    </r>
  </si>
  <si>
    <t>Delete GameDates TeamStrength rows</t>
  </si>
  <si>
    <t>Insert Into TeamStrength</t>
  </si>
  <si>
    <t>Loop Rotation - All games for GameDate</t>
  </si>
  <si>
    <r>
      <t xml:space="preserve">Create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</t>
    </r>
  </si>
  <si>
    <r>
      <t xml:space="preserve">Delete </t>
    </r>
    <r>
      <rPr>
        <sz val="11"/>
        <color rgb="FFFF0000"/>
        <rFont val="Calibri"/>
        <family val="2"/>
        <scheme val="minor"/>
      </rPr>
      <t>TeamStatsAverages</t>
    </r>
    <r>
      <rPr>
        <sz val="11"/>
        <color theme="1"/>
        <rFont val="Calibri"/>
        <family val="2"/>
        <scheme val="minor"/>
      </rPr>
      <t xml:space="preserve"> for GameDate - one for each GamesBack demonination</t>
    </r>
  </si>
  <si>
    <t>Rotation Loop for each Game of GameDate &amp; Venue - Generate TeamStatsAverages from BoxScores</t>
  </si>
  <si>
    <t>Loop Venue - Set RotNum, Team, Venue</t>
  </si>
  <si>
    <t>3.2.1</t>
  </si>
  <si>
    <t>3.2.2</t>
  </si>
  <si>
    <t>3.2.3</t>
  </si>
  <si>
    <r>
      <t xml:space="preserve">Insert Into </t>
    </r>
    <r>
      <rPr>
        <sz val="11"/>
        <color rgb="FFFF0000"/>
        <rFont val="Calibri"/>
        <family val="2"/>
        <scheme val="minor"/>
      </rPr>
      <t>TeamStatsAverages</t>
    </r>
  </si>
  <si>
    <t>Loop GB - 3 times for each GB value &amp; GB10</t>
  </si>
  <si>
    <t>Select q2</t>
  </si>
  <si>
    <t>Select q1</t>
  </si>
  <si>
    <t>@GBTable</t>
  </si>
  <si>
    <r>
      <t>ShotsAttempted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RegPt1,2, 3,   ShotsAttempted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>RegPt1,2, 3</t>
    </r>
  </si>
  <si>
    <r>
      <t>AverageMade</t>
    </r>
    <r>
      <rPr>
        <sz val="11"/>
        <color rgb="FFFF0000"/>
        <rFont val="Calibri"/>
        <family val="2"/>
        <scheme val="minor"/>
      </rPr>
      <t>Us</t>
    </r>
    <r>
      <rPr>
        <sz val="11"/>
        <color theme="1"/>
        <rFont val="Calibri"/>
        <family val="2"/>
        <scheme val="minor"/>
      </rPr>
      <t>Pt1, 2, 3,   AverageMade</t>
    </r>
    <r>
      <rPr>
        <sz val="11"/>
        <color rgb="FFFF0000"/>
        <rFont val="Calibri"/>
        <family val="2"/>
        <scheme val="minor"/>
      </rPr>
      <t>Op</t>
    </r>
    <r>
      <rPr>
        <sz val="11"/>
        <color theme="1"/>
        <rFont val="Calibri"/>
        <family val="2"/>
        <scheme val="minor"/>
      </rPr>
      <t xml:space="preserve">Pt1, 2, 3, </t>
    </r>
  </si>
  <si>
    <r>
      <t xml:space="preserve">FROM </t>
    </r>
    <r>
      <rPr>
        <sz val="11"/>
        <color rgb="FFFF0000"/>
        <rFont val="Calibri"/>
        <family val="2"/>
        <scheme val="minor"/>
      </rPr>
      <t>BoxScores</t>
    </r>
    <r>
      <rPr>
        <sz val="11"/>
        <color theme="1"/>
        <rFont val="Calibri"/>
        <family val="2"/>
        <scheme val="minor"/>
      </rPr>
      <t xml:space="preserve">  JOIN </t>
    </r>
    <r>
      <rPr>
        <sz val="11"/>
        <color rgb="FFFF0000"/>
        <rFont val="Calibri"/>
        <family val="2"/>
        <scheme val="minor"/>
      </rPr>
      <t>Rotation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TeamStrength</t>
    </r>
    <r>
      <rPr>
        <sz val="11"/>
        <color theme="1"/>
        <rFont val="Calibri"/>
        <family val="2"/>
        <scheme val="minor"/>
      </rPr>
      <t xml:space="preserve">  LEFT </t>
    </r>
    <r>
      <rPr>
        <sz val="11"/>
        <color rgb="FFFF0000"/>
        <rFont val="Calibri"/>
        <family val="2"/>
        <scheme val="minor"/>
      </rPr>
      <t>BoxScoresLast5Min</t>
    </r>
  </si>
  <si>
    <t>Table Out</t>
  </si>
  <si>
    <t>Table In</t>
  </si>
  <si>
    <t>ParmTable</t>
  </si>
  <si>
    <t>Adjustments</t>
  </si>
  <si>
    <t>TodaysMatchupsResults</t>
  </si>
  <si>
    <t>BoxScores</t>
  </si>
  <si>
    <r>
      <t xml:space="preserve">Create </t>
    </r>
    <r>
      <rPr>
        <sz val="11"/>
        <color rgb="FFFF0000"/>
        <rFont val="Calibri"/>
        <family val="2"/>
        <scheme val="minor"/>
      </rPr>
      <t>TodaysMatchups</t>
    </r>
    <r>
      <rPr>
        <sz val="11"/>
        <color theme="1"/>
        <rFont val="Calibri"/>
        <family val="2"/>
        <scheme val="minor"/>
      </rPr>
      <t xml:space="preserve"> for GameDate</t>
    </r>
  </si>
  <si>
    <t>Display Variables</t>
  </si>
  <si>
    <t xml:space="preserve">Delete TodaysMatchups BY UserName  LeagueName   GameDate </t>
  </si>
  <si>
    <t>Insert TodaysMatchups</t>
  </si>
  <si>
    <t>Loop Rotation BY Team Away</t>
  </si>
  <si>
    <t>@BothHome_Away</t>
  </si>
  <si>
    <t>Define Constants</t>
  </si>
  <si>
    <t>Define Parms</t>
  </si>
  <si>
    <t>ng</t>
  </si>
  <si>
    <t>ok</t>
  </si>
  <si>
    <t>ver</t>
  </si>
  <si>
    <t>11.0.2100.60</t>
  </si>
  <si>
    <t>14.0.1000.169</t>
  </si>
  <si>
    <t>10.50.1600.1</t>
  </si>
  <si>
    <t>C:\C_Sandisk\Program Files\Microsoft SQL Server\MSSQL11.SS2012EXPRESS\MSSQL\DATA</t>
  </si>
  <si>
    <t>type</t>
  </si>
  <si>
    <t>name</t>
  </si>
  <si>
    <t>CreateDT</t>
  </si>
  <si>
    <t>ModifyDT</t>
  </si>
  <si>
    <t>FN</t>
  </si>
  <si>
    <t>BballGetSeason</t>
  </si>
  <si>
    <t>udfAdjustmentRecentLeagueHistory</t>
  </si>
  <si>
    <t>udfAwayRotNum</t>
  </si>
  <si>
    <t>udfDivide</t>
  </si>
  <si>
    <t>udfGetSeason</t>
  </si>
  <si>
    <t>udfGetVenueReal</t>
  </si>
  <si>
    <t>udfGetVenueString</t>
  </si>
  <si>
    <t>udfOppositeVenue</t>
  </si>
  <si>
    <t>udfQueryLeagueGamesBack</t>
  </si>
  <si>
    <t>udfQueryParmValue</t>
  </si>
  <si>
    <t>udfYesterday</t>
  </si>
  <si>
    <t xml:space="preserve">P </t>
  </si>
  <si>
    <t>TeamLookupTeamNameByTeamNameInDatabase</t>
  </si>
  <si>
    <t>uspAdjustmentRecentLeagueHistory</t>
  </si>
  <si>
    <t>uspCalcPtPct</t>
  </si>
  <si>
    <t>uspInsertAdjustments</t>
  </si>
  <si>
    <t>uspInsertDailySummary</t>
  </si>
  <si>
    <t>uspInsertLine</t>
  </si>
  <si>
    <t>uspInsertLinesFromRotation</t>
  </si>
  <si>
    <t>uspInsertTodaysMatchupsResults</t>
  </si>
  <si>
    <t>uspQueryAdjustmentInfo</t>
  </si>
  <si>
    <t>uspQueryAdjustmentsByTeamTotal</t>
  </si>
  <si>
    <t>uspQueryCalcTeamStrength</t>
  </si>
  <si>
    <t>uspQuerySeasonInfo</t>
  </si>
  <si>
    <t>uspVerifyBoxscoresUpdated</t>
  </si>
  <si>
    <t>PK</t>
  </si>
  <si>
    <t>PK_AdjustmentsCodes_ID</t>
  </si>
  <si>
    <t>PK_DailySummary</t>
  </si>
  <si>
    <t>PK_TodaysPlays_ID</t>
  </si>
  <si>
    <t>TF</t>
  </si>
  <si>
    <t>udfDailyParms</t>
  </si>
  <si>
    <t>udfQueryAdjustmentsByTeamTotal</t>
  </si>
  <si>
    <t>TT</t>
  </si>
  <si>
    <t>TT_typAdjustmentUpdateCollection_33AA9866</t>
  </si>
  <si>
    <t xml:space="preserve">U </t>
  </si>
  <si>
    <t>AdjustmentOTsideLine</t>
  </si>
  <si>
    <t>Adjustments_Bak</t>
  </si>
  <si>
    <t>Adjustments_NEW</t>
  </si>
  <si>
    <t>Adjustments_old</t>
  </si>
  <si>
    <t>AdjustmentsALL</t>
  </si>
  <si>
    <t>AdjustmentsCodes</t>
  </si>
  <si>
    <t>AdjustmentsDaily</t>
  </si>
  <si>
    <t>AdjustmentsLongDate</t>
  </si>
  <si>
    <t>Adjustmentsx</t>
  </si>
  <si>
    <t>AnalysisResults</t>
  </si>
  <si>
    <t>aTest</t>
  </si>
  <si>
    <t>BoxScores_NEW</t>
  </si>
  <si>
    <t>BoxScores_OLD</t>
  </si>
  <si>
    <t>BoxScores-exp</t>
  </si>
  <si>
    <t>BoxScoresLast5Min</t>
  </si>
  <si>
    <t>BoxScoresLast5MinEmpty</t>
  </si>
  <si>
    <t>BoxScoresLast5MinEmptyx</t>
  </si>
  <si>
    <t>BoxScoresNull</t>
  </si>
  <si>
    <t>BoxScoresSeeds</t>
  </si>
  <si>
    <t>LeagueInfo</t>
  </si>
  <si>
    <t>Lines</t>
  </si>
  <si>
    <t>Plays</t>
  </si>
  <si>
    <t>Rotation</t>
  </si>
  <si>
    <t>Rotation_2018</t>
  </si>
  <si>
    <t>Rotation_BAK</t>
  </si>
  <si>
    <t>Rotation_NEW</t>
  </si>
  <si>
    <t>Schedule</t>
  </si>
  <si>
    <t>SeasonInfo</t>
  </si>
  <si>
    <t>TeamBACKUP</t>
  </si>
  <si>
    <t>TeamsOLD</t>
  </si>
  <si>
    <t>TeamStats</t>
  </si>
  <si>
    <t>test</t>
  </si>
  <si>
    <t>TodaysMatchups_V2</t>
  </si>
  <si>
    <t>TodaysPlays</t>
  </si>
  <si>
    <t>TodaysPlaysData</t>
  </si>
  <si>
    <t>UserLeagueParms</t>
  </si>
  <si>
    <t>Users</t>
  </si>
  <si>
    <t>V1_BoxScores</t>
  </si>
  <si>
    <t>V1_L5Min</t>
  </si>
  <si>
    <t>V1_Schedule</t>
  </si>
  <si>
    <t>xLeagueAverages</t>
  </si>
  <si>
    <t>xxBoxScoresSeed</t>
  </si>
  <si>
    <t>xxxV1_BoxScores</t>
  </si>
  <si>
    <t>Exclude</t>
  </si>
  <si>
    <t>x</t>
  </si>
  <si>
    <t>?</t>
  </si>
  <si>
    <r>
      <t xml:space="preserve">TodaysMatchups </t>
    </r>
    <r>
      <rPr>
        <sz val="11"/>
        <color rgb="FFFF0000"/>
        <rFont val="Calibri"/>
        <family val="2"/>
        <scheme val="minor"/>
      </rPr>
      <t>==&gt;</t>
    </r>
  </si>
  <si>
    <t>TOMMOROW -- Step 2.1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</si>
  <si>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@LeagueName</t>
    </r>
  </si>
  <si>
    <t>Last 10 Avgs</t>
  </si>
  <si>
    <t>Are in TeamStatAverages</t>
  </si>
  <si>
    <t>Calc Pt %</t>
  </si>
  <si>
    <t>TmTL * Pt%</t>
  </si>
  <si>
    <t>&lt;-- Volatility</t>
  </si>
  <si>
    <r>
      <t xml:space="preserve">EXEC </t>
    </r>
    <r>
      <rPr>
        <sz val="11"/>
        <color rgb="FFFF0000"/>
        <rFont val="Calibri"/>
        <family val="2"/>
        <scheme val="minor"/>
      </rPr>
      <t>uspQueryCalcTeamStrength</t>
    </r>
    <r>
      <rPr>
        <sz val="11"/>
        <color theme="1"/>
        <rFont val="Calibri"/>
        <family val="2"/>
        <scheme val="minor"/>
      </rPr>
      <t xml:space="preserve"> ==&gt; Insert into </t>
    </r>
    <r>
      <rPr>
        <sz val="11"/>
        <color rgb="FFFF0000"/>
        <rFont val="Calibri"/>
        <family val="2"/>
        <scheme val="minor"/>
      </rPr>
      <t>TeamStrenth</t>
    </r>
    <r>
      <rPr>
        <sz val="11"/>
        <color theme="1"/>
        <rFont val="Calibri"/>
        <family val="2"/>
        <scheme val="minor"/>
      </rPr>
      <t xml:space="preserve"> Table</t>
    </r>
  </si>
  <si>
    <r>
      <rPr>
        <sz val="11"/>
        <color rgb="FFFF0000"/>
        <rFont val="Calibri"/>
        <family val="2"/>
        <scheme val="minor"/>
      </rPr>
      <t>@AdjRecentLeagueHistory</t>
    </r>
    <r>
      <rPr>
        <sz val="11"/>
        <color theme="1"/>
        <rFont val="Calibri"/>
        <family val="2"/>
        <scheme val="minor"/>
      </rPr>
      <t xml:space="preserve"> =
       dbo.udfAdjustmentRecentLeagueHistory
           (@UserName, @GameDate, @LeagueName) / 2</t>
    </r>
  </si>
  <si>
    <t>Volatility</t>
  </si>
  <si>
    <t>Test</t>
  </si>
  <si>
    <t>Calc Tm AvgVol into TmStr</t>
  </si>
  <si>
    <t>Set TmStr &amp; Volatility</t>
  </si>
  <si>
    <r>
      <t>Set @VolatilityAdj = dbo.</t>
    </r>
    <r>
      <rPr>
        <sz val="11"/>
        <color rgb="FFFF0000"/>
        <rFont val="Calibri"/>
        <family val="2"/>
        <scheme val="minor"/>
      </rPr>
      <t>udfAdjustThresholdByVolatility</t>
    </r>
    <r>
      <rPr>
        <sz val="11"/>
        <color theme="1"/>
        <rFont val="Calibri"/>
        <family val="2"/>
        <scheme val="minor"/>
      </rPr>
      <t>(@VolatilityAway, @VolatilityHome);</t>
    </r>
  </si>
  <si>
    <t>code udf</t>
  </si>
  <si>
    <t>Projected</t>
  </si>
  <si>
    <t>Actual</t>
  </si>
  <si>
    <t>Shots</t>
  </si>
  <si>
    <t>Attempts</t>
  </si>
  <si>
    <t>Pct</t>
  </si>
  <si>
    <r>
      <t xml:space="preserve">EXEC </t>
    </r>
    <r>
      <rPr>
        <sz val="11"/>
        <color rgb="FFFF0000"/>
        <rFont val="Calibri"/>
        <family val="2"/>
        <scheme val="minor"/>
      </rPr>
      <t>uspInsertDailySummary</t>
    </r>
    <r>
      <rPr>
        <sz val="11"/>
        <color theme="1"/>
        <rFont val="Calibri"/>
        <family val="2"/>
        <scheme val="minor"/>
      </rPr>
      <t xml:space="preserve"> @GameDate, @LeagueName</t>
    </r>
  </si>
  <si>
    <t>Pace</t>
  </si>
  <si>
    <t>@LgGB = li.NumberOfTeams * @varLgAvgGB</t>
  </si>
  <si>
    <t>Update SubSeasonPeriod in Yesterday's BoxScores &amp; Rotation</t>
  </si>
  <si>
    <t>BoxScores &amp; Rotation</t>
  </si>
  <si>
    <r>
      <t xml:space="preserve">Declares Parms and pop from- </t>
    </r>
    <r>
      <rPr>
        <sz val="11"/>
        <color rgb="FFFF0000"/>
        <rFont val="Calibri"/>
        <family val="2"/>
        <scheme val="minor"/>
      </rPr>
      <t>UserLeagueParms</t>
    </r>
  </si>
  <si>
    <r>
      <t xml:space="preserve">Declares Parms and pop from </t>
    </r>
    <r>
      <rPr>
        <sz val="11"/>
        <color rgb="FFFF0000"/>
        <rFont val="Calibri"/>
        <family val="2"/>
        <scheme val="minor"/>
      </rPr>
      <t>ParmTable</t>
    </r>
  </si>
  <si>
    <t>pop Boxscores</t>
  </si>
  <si>
    <t>Difference</t>
  </si>
  <si>
    <t>Score</t>
  </si>
  <si>
    <t>Q1</t>
  </si>
  <si>
    <t>Q2</t>
  </si>
  <si>
    <t>Q3</t>
  </si>
  <si>
    <t>Q4</t>
  </si>
  <si>
    <t>Pt 1</t>
  </si>
  <si>
    <t>T Overs</t>
  </si>
  <si>
    <t>Off RB</t>
  </si>
  <si>
    <t>Type</t>
  </si>
  <si>
    <t>Rot#</t>
  </si>
  <si>
    <t>Play</t>
  </si>
  <si>
    <t>Over</t>
  </si>
  <si>
    <t>Win</t>
  </si>
  <si>
    <t>Tm TL</t>
  </si>
  <si>
    <t>LeagueName</t>
  </si>
  <si>
    <t>RotNum</t>
  </si>
  <si>
    <t>Opp</t>
  </si>
  <si>
    <t>Venue</t>
  </si>
  <si>
    <t>GameTime</t>
  </si>
  <si>
    <t>Season</t>
  </si>
  <si>
    <t>SubSeason</t>
  </si>
  <si>
    <t>SubSeasonPeriod</t>
  </si>
  <si>
    <t>MinutesPlayed</t>
  </si>
  <si>
    <t>OtPeriods</t>
  </si>
  <si>
    <t>ScoreReg</t>
  </si>
  <si>
    <t>ScoreOT</t>
  </si>
  <si>
    <t>ScoreRegUs</t>
  </si>
  <si>
    <t>ScoreRegOp</t>
  </si>
  <si>
    <t>ScoreOTUs</t>
  </si>
  <si>
    <t>ScoreOTOp</t>
  </si>
  <si>
    <t>ScoreQ1Us</t>
  </si>
  <si>
    <t>ScoreQ1Op</t>
  </si>
  <si>
    <t>ScoreQ2Us</t>
  </si>
  <si>
    <t>ScoreQ2Op</t>
  </si>
  <si>
    <t>ScoreQ3Us</t>
  </si>
  <si>
    <t>ScoreQ3Op</t>
  </si>
  <si>
    <t>ScoreQ4Us</t>
  </si>
  <si>
    <t>ScoreQ4Op</t>
  </si>
  <si>
    <t>ShotsActualMadeUsPt1</t>
  </si>
  <si>
    <t>ShotsActualMadeUsPt2</t>
  </si>
  <si>
    <t>ShotsActualMadeUsPt3</t>
  </si>
  <si>
    <t>ShotsActualMadeOpPt1</t>
  </si>
  <si>
    <t>ShotsActualMadeOpPt2</t>
  </si>
  <si>
    <t>ShotsActualMadeOpPt3</t>
  </si>
  <si>
    <t>ShotsActualAttemptedUsPt1</t>
  </si>
  <si>
    <t>ShotsActualAttemptedUsPt2</t>
  </si>
  <si>
    <t>ShotsActualAttemptedUsPt3</t>
  </si>
  <si>
    <t>ShotsActualAttemptedOpPt1</t>
  </si>
  <si>
    <t>ShotsActualAttemptedOpPt2</t>
  </si>
  <si>
    <t>ShotsActualAttemptedOpPt3</t>
  </si>
  <si>
    <t>ShotsMadeUsRegPt1</t>
  </si>
  <si>
    <t>ShotsMadeUsRegPt2</t>
  </si>
  <si>
    <t>ShotsMadeUsRegPt3</t>
  </si>
  <si>
    <t>ShotsMadeOpRegPt1</t>
  </si>
  <si>
    <t>ShotsMadeOpRegPt2</t>
  </si>
  <si>
    <t>ShotsMadeOpRegPt3</t>
  </si>
  <si>
    <t>ShotsAttemptedUsRegPt1</t>
  </si>
  <si>
    <t>ShotsAttemptedUsRegPt2</t>
  </si>
  <si>
    <t>ShotsAttemptedUsRegPt3</t>
  </si>
  <si>
    <t>ShotsAttemptedOpRegPt1</t>
  </si>
  <si>
    <t>ShotsAttemptedOpRegPt2</t>
  </si>
  <si>
    <t>ShotsAttemptedOpRegPt3</t>
  </si>
  <si>
    <t>TurnOversUs</t>
  </si>
  <si>
    <t>TurnOversOp</t>
  </si>
  <si>
    <t>OffRBUs</t>
  </si>
  <si>
    <t>OffRBOp</t>
  </si>
  <si>
    <t>AssistsUs</t>
  </si>
  <si>
    <t>AssistsOp</t>
  </si>
  <si>
    <t>Source</t>
  </si>
  <si>
    <t>LoadDate</t>
  </si>
  <si>
    <t>LoadTimeSeconds</t>
  </si>
  <si>
    <t>Boxscores</t>
  </si>
  <si>
    <t>LastYears Boxscores</t>
  </si>
  <si>
    <t>Manually Update BSS w Adjs</t>
  </si>
  <si>
    <t>Exec</t>
  </si>
  <si>
    <t>Enter</t>
  </si>
  <si>
    <t>Pop @TeamTable, @VenueTable</t>
  </si>
  <si>
    <t>OP 1 Row per Team per Venue</t>
  </si>
  <si>
    <t>Select LY BS from Reg Season</t>
  </si>
  <si>
    <t>IP</t>
  </si>
  <si>
    <t>OP</t>
  </si>
  <si>
    <t>Desc</t>
  </si>
  <si>
    <t>Update TY Stats w LY Stats + Adjs</t>
  </si>
  <si>
    <t>LY Stats</t>
  </si>
  <si>
    <t>TmStr</t>
  </si>
  <si>
    <t>Pts</t>
  </si>
  <si>
    <t>Made</t>
  </si>
  <si>
    <t>Adj</t>
  </si>
  <si>
    <t>Off</t>
  </si>
  <si>
    <t>Adjed</t>
  </si>
  <si>
    <t>AdjPct</t>
  </si>
  <si>
    <t>Set Lg, Season, User</t>
  </si>
  <si>
    <t>Status</t>
  </si>
  <si>
    <t>Process</t>
  </si>
  <si>
    <t>Process Name</t>
  </si>
  <si>
    <t>In Progress</t>
  </si>
  <si>
    <t>Step</t>
  </si>
  <si>
    <t>Coding</t>
  </si>
  <si>
    <t>Run</t>
  </si>
  <si>
    <t>pre</t>
  </si>
  <si>
    <t>SP#</t>
  </si>
  <si>
    <t>scr_BSS1_CreateBoxScoresSeedsTable.sql</t>
  </si>
  <si>
    <t>scr_BSS2_UpdateBoxSocresSeeds.sql</t>
  </si>
  <si>
    <t>scr_BSS3_SeedThisSeason.sql</t>
  </si>
  <si>
    <t>Teams</t>
  </si>
  <si>
    <t>Def</t>
  </si>
  <si>
    <t xml:space="preserve">ATL                           </t>
  </si>
  <si>
    <t>CHI</t>
  </si>
  <si>
    <t>CON</t>
  </si>
  <si>
    <t>DAL</t>
  </si>
  <si>
    <t>IND</t>
  </si>
  <si>
    <t>LAS</t>
  </si>
  <si>
    <t>MIN</t>
  </si>
  <si>
    <t>NYL</t>
  </si>
  <si>
    <t>PHO</t>
  </si>
  <si>
    <t>LVA</t>
  </si>
  <si>
    <t>SEA</t>
  </si>
  <si>
    <t>WAS</t>
  </si>
  <si>
    <t>Check Rotation for Games - Return If None</t>
  </si>
  <si>
    <t>WRONG - Update EVERY row where SubSeason is NULL</t>
  </si>
  <si>
    <t>Calc Defaults instead</t>
  </si>
  <si>
    <t>Test - I NULLIFIED</t>
  </si>
  <si>
    <t>@AdjLeague</t>
  </si>
  <si>
    <t>'@AdjRecentLeagueHistory</t>
  </si>
  <si>
    <t>@AdjOTwithSide</t>
  </si>
  <si>
    <t xml:space="preserve">Select @AdjOTwithSide = DefaultOTamt </t>
  </si>
  <si>
    <t>PACE</t>
  </si>
  <si>
    <t>TL</t>
  </si>
  <si>
    <t>Period</t>
  </si>
  <si>
    <t>Mins</t>
  </si>
  <si>
    <t>Secs</t>
  </si>
  <si>
    <t>Periods</t>
  </si>
  <si>
    <t>MinPerPeriod</t>
  </si>
  <si>
    <t>PeriodsLeft</t>
  </si>
  <si>
    <t>PtsPerMin</t>
  </si>
  <si>
    <t>MinsLeft</t>
  </si>
  <si>
    <t>GamePace</t>
  </si>
  <si>
    <t>3rd end</t>
  </si>
  <si>
    <t>UI Flow</t>
  </si>
  <si>
    <t>Controller</t>
  </si>
  <si>
    <t>Lg GD</t>
  </si>
  <si>
    <t>BAL</t>
  </si>
  <si>
    <t>SortedList&lt;string, CoversDTO&gt; ocRotation = new SortedList&lt;string, CoversDTO&gt;();</t>
  </si>
  <si>
    <t xml:space="preserve"> RotationDO.PopulateRotation(ocRotation, _oBballInfoDTO, _oLeagueDTO);</t>
  </si>
  <si>
    <t>return</t>
  </si>
  <si>
    <t>Scores</t>
  </si>
  <si>
    <t>TL / Side</t>
  </si>
  <si>
    <t>Rot#/Gm Time</t>
  </si>
  <si>
    <t>Section</t>
  </si>
  <si>
    <t>FERRARI616</t>
  </si>
  <si>
    <t xml:space="preserve">SQLEXPRESS2012 </t>
  </si>
  <si>
    <t xml:space="preserve">SQLEXPRESS </t>
  </si>
  <si>
    <t xml:space="preserve">BBALL </t>
  </si>
  <si>
    <t>Instance</t>
  </si>
  <si>
    <t>Server</t>
  </si>
  <si>
    <t xml:space="preserve">Version </t>
  </si>
  <si>
    <t xml:space="preserve"> User</t>
  </si>
  <si>
    <t xml:space="preserve">(SQL Server 11.0.2100 </t>
  </si>
  <si>
    <t xml:space="preserve"> FERRARI616\keith)</t>
  </si>
  <si>
    <t xml:space="preserve">(SQL Server 14.0.2027 </t>
  </si>
  <si>
    <t>Ver Year</t>
  </si>
  <si>
    <t>StartDate</t>
  </si>
  <si>
    <t>VenueBoth</t>
  </si>
  <si>
    <t>NumberOfTeams</t>
  </si>
  <si>
    <t>MinutesPerPeriod</t>
  </si>
  <si>
    <t>OverTimeMinutes</t>
  </si>
  <si>
    <t>DefaultOTamt</t>
  </si>
  <si>
    <t>MultiYearLeague</t>
  </si>
  <si>
    <t>LeagueColor</t>
  </si>
  <si>
    <t>BoxScoresL5MinURL</t>
  </si>
  <si>
    <t xml:space="preserve">NBA     </t>
  </si>
  <si>
    <t xml:space="preserve">blue      </t>
  </si>
  <si>
    <t xml:space="preserve">https://www.basketball-reference.com/boxscores/pbp/{oLast5MinDTO.GameDate.ToString("yyyyMMdd")}0{BbrferTeam}.html                                                                                                                                         </t>
  </si>
  <si>
    <t xml:space="preserve">WNBA    </t>
  </si>
  <si>
    <t xml:space="preserve">red       </t>
  </si>
  <si>
    <t>NULL</t>
  </si>
  <si>
    <t>@BoxscoresSpanSeasons</t>
  </si>
  <si>
    <t>tm - first query</t>
  </si>
  <si>
    <t xml:space="preserve">Pt   * Pts                       * ( 1   + ((  ( OpVenueTm Avg Made / OpVenueLg Avg Made )          -1    ) * </t>
  </si>
  <si>
    <t>@Pt1 * tAwayGB1.AverageMadeUsPt1 * ( 1.0 + (( (tHomeGB10.AverageMadeOpPt1 / @LgAvgShotsMadeHomePt1) - 1.0 ) * @TmStrAdjPct) )   as CalcAwayGB1Pt1</t>
  </si>
  <si>
    <t xml:space="preserve">              ^ GB1, 2,        ^ Pt1, 2, 3</t>
  </si>
  <si>
    <t>tm2 - second query</t>
  </si>
  <si>
    <t>', (</t>
  </si>
  <si>
    <t>' + ((tm.CalcAwayGB2Pt1 + tm.CalcAwayGB2Pt2 + tm.CalcAwayGB2Pt3 ) * @WeightGB2)</t>
  </si>
  <si>
    <t>' + ((tm.CalcAwayGB3Pt1 + tm.CalcAwayGB3Pt2 + tm.CalcAwayGB3Pt3 ) * @WeightGB3)</t>
  </si>
  <si>
    <t>) / (@WeightGB1 + @WeightGB2 + @WeightGB3)</t>
  </si>
  <si>
    <t>as UnAdjTotalAway -- UnAdjTotalAway &amp; Home</t>
  </si>
  <si>
    <t>, (tm.CalcAwayGB1Pt1 + tm.CalcAwayGB1Pt2 + tm.CalcAwayGB1Pt3 )  as CalcAwayGB1, 2, 3</t>
  </si>
  <si>
    <t>'  Values Passed on</t>
  </si>
  <si>
    <t>, (@AdjDbAway + @AdjOTwithSide + @AdjTV + @AdjRecentLeagueHistory) as AdjAmtAway</t>
  </si>
  <si>
    <t xml:space="preserve">     ((tm.CalcAwayGB1Pt1 + tm.CalcAwayGB1Pt2 + tm.CalcAwayGB1Pt3 ) * @WeightGB1) </t>
  </si>
  <si>
    <t>&lt;--</t>
  </si>
  <si>
    <t>tm3 - third query</t>
  </si>
  <si>
    <t>Grp 2</t>
  </si>
  <si>
    <t>UnAdjTotalAway + UnAdjTotalHome as UnAdjTotal</t>
  </si>
  <si>
    <t>AdjAmtAway + AdjAmtHome as AdjAmt</t>
  </si>
  <si>
    <t>UnAdjTotalAway + AdjAmtAway as OurTotalLineAway &amp; Home</t>
  </si>
  <si>
    <t>UnAdjTotalAway + UnAdjTotalHome+ AdjAmtAway + AdjAmtHome as OurTotalLine</t>
  </si>
  <si>
    <t>, CASE -- PlayDiff</t>
  </si>
  <si>
    <t>WHEN @TotalLine IS Null THEN Null</t>
  </si>
  <si>
    <t>WHEN @TotalLine &lt; 1</t>
  </si>
  <si>
    <t xml:space="preserve">  THEN Null</t>
  </si>
  <si>
    <t>ELSE UnAdjTotalAway + UnAdjTotalHome + AdjAmtAway + AdjAmtHome - @TotalLine</t>
  </si>
  <si>
    <t>END AS PlayDiff</t>
  </si>
  <si>
    <t>, CASE -- Play</t>
  </si>
  <si>
    <t>WHEN @TotalLine = 0.0</t>
  </si>
  <si>
    <t>WHEN ( (UnAdjTotalAway + UnAdjTotalHome+ AdjAmtAway + AdjAmtHome) - @TotalLine ) &gt;= @Threshold THEN @Over</t>
  </si>
  <si>
    <t>WHEN ( @TotalLine - (UnAdjTotalAway + UnAdjTotalHome+ AdjAmtAway + AdjAmtHome) ) &gt;= @Threshold THEN @Under</t>
  </si>
  <si>
    <t>ELSE ''</t>
  </si>
  <si>
    <t>END AS Play</t>
  </si>
  <si>
    <t>AwayAverageAtmpUsPt1 * @Pt1 + AwayAverageAtmpUsPt2 * @Pt2 + AwayAverageAtmpUsPt3 * @Pt3 as AwayTotAtmps</t>
  </si>
  <si>
    <t>tm4 - forth query</t>
  </si>
  <si>
    <t xml:space="preserve"> AwayAverageAtmpUsPt1 * (OurTotalLineAway / AwayTotAtmps) as AwayProjectedAtmpPt1</t>
  </si>
  <si>
    <t>11/6 - Calc Projected Points</t>
  </si>
  <si>
    <t>, (AwayPtsScoredPctPt1 * OurTotalLineAway) / @Pt1 -- from tAwayGB10.PtsScoredPctPt1 in first Query</t>
  </si>
  <si>
    <t>Final</t>
  </si>
  <si>
    <t>Pts - 1/2</t>
  </si>
  <si>
    <t>3 / Curve 
to Line</t>
  </si>
  <si>
    <t>1) OT already Out</t>
  </si>
  <si>
    <t>2) Last Min</t>
  </si>
  <si>
    <t xml:space="preserve">3) BxSc Curve2Line Pct - @BxScLinePct) - Curve Actual Score toward Tm TL - 1 + ((( TLtm / TmSc ) - 1) * @BxScLinePct - (1, 2, 3pters --&gt; Calculated or Line) 
</t>
  </si>
  <si>
    <t>4) Opp Tm Strength - ( 1.0 + (IsNull(ts.TeamStrengthBxScAdjPctAllowed, 1.0) - 1.0) * @BxScTmStrPct)</t>
  </si>
  <si>
    <t>BxScLinePct</t>
  </si>
  <si>
    <t>BxScTmStrPct</t>
  </si>
  <si>
    <t>TmStrAdjPct</t>
  </si>
  <si>
    <t>BxSc Adjs
Calcs</t>
  </si>
  <si>
    <t>#4</t>
  </si>
  <si>
    <t>Calcs 
References</t>
  </si>
  <si>
    <t>4 / Opp TmStr</t>
  </si>
  <si>
    <t>Opp
Tm Str %</t>
  </si>
  <si>
    <t>LgAvg
------
TmStr</t>
  </si>
  <si>
    <r>
      <t xml:space="preserve">@BxScLinePct - </t>
    </r>
    <r>
      <rPr>
        <sz val="11"/>
        <color theme="1"/>
        <rFont val="Calibri"/>
        <family val="2"/>
        <scheme val="minor"/>
      </rPr>
      <t>Calc #3</t>
    </r>
  </si>
  <si>
    <r>
      <t>@BxScTmStrPct -</t>
    </r>
    <r>
      <rPr>
        <sz val="11"/>
        <color theme="1"/>
        <rFont val="Calibri"/>
        <family val="2"/>
        <scheme val="minor"/>
      </rPr>
      <t xml:space="preserve"> Calc #4</t>
    </r>
  </si>
  <si>
    <r>
      <t xml:space="preserve">@TmStrAdjPct - </t>
    </r>
    <r>
      <rPr>
        <sz val="11"/>
        <color theme="1"/>
        <rFont val="Calibri"/>
        <family val="2"/>
        <scheme val="minor"/>
      </rPr>
      <t>4.35 tm Query &amp; uspQueryCalcTeamStrength</t>
    </r>
  </si>
  <si>
    <t>Current</t>
  </si>
  <si>
    <t>New</t>
  </si>
  <si>
    <t>#3, TS</t>
  </si>
  <si>
    <t>4.35 TMs, TS</t>
  </si>
  <si>
    <t>Pts Made</t>
  </si>
  <si>
    <t>Pts Made Op</t>
  </si>
  <si>
    <t>Lg Avg Pts</t>
  </si>
  <si>
    <t>Calced Pts</t>
  </si>
  <si>
    <t>(Away)</t>
  </si>
  <si>
    <t>1.11.2</t>
  </si>
  <si>
    <t>1.11.3</t>
  </si>
  <si>
    <t>NOTE: MadeOP = Allowed</t>
  </si>
  <si>
    <r>
      <t>Pt   * Pts                       * ( 1   + ((  ( OpVenueTm Avg MadeOP(</t>
    </r>
    <r>
      <rPr>
        <sz val="9"/>
        <color rgb="FFFF0000"/>
        <rFont val="Courier New"/>
        <family val="3"/>
      </rPr>
      <t>= Allowed</t>
    </r>
    <r>
      <rPr>
        <sz val="9"/>
        <color theme="1"/>
        <rFont val="Courier New"/>
        <family val="3"/>
      </rPr>
      <t xml:space="preserve">) / OpVenueLg Avg Made )          -1    ) * </t>
    </r>
  </si>
  <si>
    <t>Op Tm Home</t>
  </si>
  <si>
    <t>Lg Home</t>
  </si>
  <si>
    <t>1.11.4</t>
  </si>
  <si>
    <r>
      <rPr>
        <b/>
        <sz val="11"/>
        <color theme="1"/>
        <rFont val="Calibri"/>
        <family val="2"/>
        <scheme val="minor"/>
      </rPr>
      <t>Documentation:</t>
    </r>
    <r>
      <rPr>
        <sz val="11"/>
        <color theme="1"/>
        <rFont val="Calibri"/>
        <family val="2"/>
        <scheme val="minor"/>
      </rPr>
      <t xml:space="preserve"> 1) BxScLinePct, 2) BxScTmStrPct, 3) TmStrAdjPct</t>
    </r>
  </si>
  <si>
    <t>Table</t>
  </si>
  <si>
    <t>[BoxScoresAdjusted]</t>
  </si>
  <si>
    <r>
      <t xml:space="preserve"> -- EXEC </t>
    </r>
    <r>
      <rPr>
        <sz val="11"/>
        <color rgb="FFFF0000"/>
        <rFont val="Calibri"/>
        <family val="2"/>
        <scheme val="minor"/>
      </rPr>
      <t>uspInsertTodaysMatchupsResults</t>
    </r>
    <r>
      <rPr>
        <sz val="11"/>
        <color theme="1"/>
        <rFont val="Calibri"/>
        <family val="2"/>
        <scheme val="minor"/>
      </rPr>
      <t xml:space="preserve"> @UserName, @GameDate, @LeagueName</t>
    </r>
  </si>
  <si>
    <t>GamePace - TL</t>
  </si>
  <si>
    <t>sc + MinsLeft * PtsPMin</t>
  </si>
  <si>
    <t>7:05</t>
  </si>
  <si>
    <t>BOS</t>
  </si>
  <si>
    <t>ATL</t>
  </si>
  <si>
    <t>(4) 6:20</t>
  </si>
  <si>
    <t>105 (-15)</t>
  </si>
  <si>
    <t>Ov 10</t>
  </si>
  <si>
    <t>Info</t>
  </si>
  <si>
    <t>Under</t>
  </si>
  <si>
    <t>9:05</t>
  </si>
  <si>
    <t>Game</t>
  </si>
  <si>
    <t>Loss</t>
  </si>
  <si>
    <t>Play
Direction</t>
  </si>
  <si>
    <t>Score
Away</t>
  </si>
  <si>
    <t>Score
Home</t>
  </si>
  <si>
    <t>Time
Status</t>
  </si>
  <si>
    <t>Current
Status</t>
  </si>
  <si>
    <t>Game
Time</t>
  </si>
  <si>
    <t>Team
Away</t>
  </si>
  <si>
    <t>Team
Home</t>
  </si>
  <si>
    <t>OvUn
Status</t>
  </si>
  <si>
    <t>Ov 220</t>
  </si>
  <si>
    <t xml:space="preserve"> </t>
  </si>
  <si>
    <t>Away Sore</t>
  </si>
  <si>
    <t>Home Score</t>
  </si>
  <si>
    <t>SecsLeft</t>
  </si>
  <si>
    <t>OvUnAmt</t>
  </si>
  <si>
    <t>NotStarted</t>
  </si>
  <si>
    <t>InProgress</t>
  </si>
  <si>
    <t xml:space="preserve">  &lt;== Final</t>
  </si>
  <si>
    <t>Cancelled</t>
  </si>
  <si>
    <t>2 Row display</t>
  </si>
  <si>
    <t>Single row</t>
  </si>
  <si>
    <t>Refresh</t>
  </si>
  <si>
    <t>Single Line</t>
  </si>
  <si>
    <t>BBALLHISTORY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</si>
</sst>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005259"/>
      <name val="Titillium Web"/>
    </font>
    <font>
      <sz val="9"/>
      <color indexed="81"/>
      <name val="Tahoma"/>
      <family val="2"/>
    </font>
    <font>
      <sz val="9"/>
      <color theme="8" tint="-0.499984740745262"/>
      <name val="Courier New"/>
      <family val="3"/>
    </font>
    <font>
      <sz val="11"/>
      <color theme="8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8" tint="-0.499984740745262"/>
      <name val="Cambria"/>
      <family val="1"/>
    </font>
    <font>
      <sz val="11"/>
      <color theme="1"/>
      <name val="Calibri"/>
      <family val="2"/>
      <scheme val="minor"/>
    </font>
    <font>
      <sz val="9"/>
      <color theme="1"/>
      <name val="Courier New"/>
      <family val="3"/>
    </font>
    <font>
      <sz val="9"/>
      <color rgb="FFFF0000"/>
      <name val="Courier New"/>
      <family val="3"/>
    </font>
    <font>
      <b/>
      <sz val="9"/>
      <color indexed="81"/>
      <name val="Courier New"/>
      <family val="3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6" fillId="0" borderId="0" applyFont="0" applyFill="0" applyBorder="0" applyAlignment="0" applyProtection="0"/>
  </cellStyleXfs>
  <cellXfs count="103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wrapText="1"/>
    </xf>
    <xf numFmtId="0" fontId="1" fillId="0" borderId="0" xfId="0" applyFont="1" applyAlignment="1">
      <alignment horizontal="left" indent="1"/>
    </xf>
    <xf numFmtId="0" fontId="0" fillId="0" borderId="0" xfId="0" applyAlignment="1">
      <alignment horizontal="left" indent="3"/>
    </xf>
    <xf numFmtId="0" fontId="0" fillId="0" borderId="0" xfId="0" quotePrefix="1" applyAlignment="1">
      <alignment wrapText="1"/>
    </xf>
    <xf numFmtId="0" fontId="0" fillId="0" borderId="0" xfId="0" quotePrefix="1" applyAlignment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3" fillId="0" borderId="0" xfId="0" quotePrefix="1" applyFont="1" applyAlignment="1">
      <alignment wrapText="1"/>
    </xf>
    <xf numFmtId="0" fontId="0" fillId="0" borderId="0" xfId="0" quotePrefix="1"/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2" xfId="0" applyBorder="1"/>
    <xf numFmtId="0" fontId="0" fillId="0" borderId="5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6" xfId="0" applyFill="1" applyBorder="1" applyAlignment="1">
      <alignment horizontal="right"/>
    </xf>
    <xf numFmtId="0" fontId="0" fillId="3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left" wrapText="1" indent="1"/>
    </xf>
    <xf numFmtId="0" fontId="2" fillId="2" borderId="0" xfId="0" applyFont="1" applyFill="1"/>
    <xf numFmtId="49" fontId="0" fillId="0" borderId="0" xfId="0" applyNumberFormat="1"/>
    <xf numFmtId="0" fontId="0" fillId="4" borderId="0" xfId="0" applyFill="1"/>
    <xf numFmtId="0" fontId="0" fillId="0" borderId="0" xfId="0" quotePrefix="1" applyAlignment="1">
      <alignment horizontal="left" indent="2"/>
    </xf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14" fontId="0" fillId="0" borderId="0" xfId="0" applyNumberFormat="1"/>
    <xf numFmtId="0" fontId="0" fillId="0" borderId="0" xfId="0" quotePrefix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7" fillId="0" borderId="0" xfId="0" applyFont="1"/>
    <xf numFmtId="0" fontId="8" fillId="5" borderId="0" xfId="0" applyFont="1" applyFill="1"/>
    <xf numFmtId="0" fontId="2" fillId="2" borderId="1" xfId="0" applyFont="1" applyFill="1" applyBorder="1"/>
    <xf numFmtId="0" fontId="0" fillId="0" borderId="1" xfId="0" applyBorder="1"/>
    <xf numFmtId="0" fontId="1" fillId="0" borderId="0" xfId="0" quotePrefix="1" applyFont="1"/>
    <xf numFmtId="0" fontId="0" fillId="6" borderId="0" xfId="0" applyFill="1"/>
    <xf numFmtId="0" fontId="9" fillId="0" borderId="0" xfId="0" applyFont="1"/>
    <xf numFmtId="0" fontId="0" fillId="7" borderId="0" xfId="0" applyFill="1"/>
    <xf numFmtId="0" fontId="0" fillId="7" borderId="0" xfId="0" applyFill="1" applyAlignment="1">
      <alignment horizontal="left" indent="2"/>
    </xf>
    <xf numFmtId="0" fontId="0" fillId="7" borderId="0" xfId="0" applyFill="1" applyAlignment="1">
      <alignment horizontal="left"/>
    </xf>
    <xf numFmtId="0" fontId="2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0" fillId="0" borderId="0" xfId="0" applyAlignment="1">
      <alignment horizontal="center"/>
    </xf>
    <xf numFmtId="0" fontId="11" fillId="0" borderId="0" xfId="0" applyFont="1" applyAlignment="1">
      <alignment horizontal="left" inden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quotePrefix="1" applyFont="1" applyAlignment="1">
      <alignment horizontal="center"/>
    </xf>
    <xf numFmtId="0" fontId="13" fillId="0" borderId="0" xfId="0" applyFont="1" applyAlignment="1">
      <alignment horizontal="left" indent="1"/>
    </xf>
    <xf numFmtId="0" fontId="14" fillId="0" borderId="0" xfId="0" applyFont="1" applyAlignment="1">
      <alignment horizontal="left" indent="3"/>
    </xf>
    <xf numFmtId="0" fontId="15" fillId="0" borderId="0" xfId="0" applyFont="1" applyAlignment="1">
      <alignment horizontal="left" inden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0" borderId="0" xfId="0" applyAlignment="1"/>
    <xf numFmtId="9" fontId="0" fillId="0" borderId="0" xfId="1" applyFont="1"/>
    <xf numFmtId="9" fontId="0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wrapText="1"/>
    </xf>
    <xf numFmtId="0" fontId="2" fillId="8" borderId="1" xfId="0" applyFont="1" applyFill="1" applyBorder="1"/>
    <xf numFmtId="0" fontId="2" fillId="0" borderId="0" xfId="0" quotePrefix="1" applyFont="1"/>
    <xf numFmtId="0" fontId="17" fillId="0" borderId="0" xfId="0" applyFont="1"/>
    <xf numFmtId="0" fontId="17" fillId="0" borderId="0" xfId="0" quotePrefix="1" applyFont="1"/>
    <xf numFmtId="0" fontId="0" fillId="0" borderId="0" xfId="0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1" xfId="0" quotePrefix="1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13" xfId="0" quotePrefix="1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4" xfId="0" quotePrefix="1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9" borderId="12" xfId="0" quotePrefix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>
      <alignment horizontal="center" vertical="center" wrapText="1"/>
    </xf>
    <xf numFmtId="0" fontId="0" fillId="9" borderId="16" xfId="0" applyFill="1" applyBorder="1" applyAlignment="1">
      <alignment horizontal="center"/>
    </xf>
    <xf numFmtId="0" fontId="0" fillId="9" borderId="17" xfId="0" applyFill="1" applyBorder="1" applyAlignment="1">
      <alignment horizontal="center"/>
    </xf>
    <xf numFmtId="0" fontId="0" fillId="9" borderId="17" xfId="0" quotePrefix="1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2" fontId="0" fillId="6" borderId="0" xfId="0" applyNumberFormat="1" applyFill="1"/>
    <xf numFmtId="0" fontId="0" fillId="9" borderId="0" xfId="0" quotePrefix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8</xdr:row>
      <xdr:rowOff>0</xdr:rowOff>
    </xdr:from>
    <xdr:to>
      <xdr:col>17</xdr:col>
      <xdr:colOff>381649</xdr:colOff>
      <xdr:row>12</xdr:row>
      <xdr:rowOff>133475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294D75-D165-4694-BCC1-ACE4355C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2100" y="1333500"/>
          <a:ext cx="4648849" cy="895475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14</xdr:row>
      <xdr:rowOff>0</xdr:rowOff>
    </xdr:from>
    <xdr:to>
      <xdr:col>17</xdr:col>
      <xdr:colOff>295912</xdr:colOff>
      <xdr:row>19</xdr:row>
      <xdr:rowOff>95423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EA32F4-8FB9-46B5-92B0-26AB84FB91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82100" y="2476500"/>
          <a:ext cx="4563112" cy="1238423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35</xdr:row>
      <xdr:rowOff>0</xdr:rowOff>
    </xdr:from>
    <xdr:to>
      <xdr:col>18</xdr:col>
      <xdr:colOff>86418</xdr:colOff>
      <xdr:row>36</xdr:row>
      <xdr:rowOff>95343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894EAF-8712-4273-A310-A75798BD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4000500"/>
          <a:ext cx="4963218" cy="6668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0</xdr:row>
      <xdr:rowOff>0</xdr:rowOff>
    </xdr:from>
    <xdr:to>
      <xdr:col>22</xdr:col>
      <xdr:colOff>375141</xdr:colOff>
      <xdr:row>4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776A27-EE79-4023-9FC5-83A67AA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62325" y="381000"/>
          <a:ext cx="7690341" cy="781050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19</xdr:row>
      <xdr:rowOff>47625</xdr:rowOff>
    </xdr:from>
    <xdr:to>
      <xdr:col>21</xdr:col>
      <xdr:colOff>361948</xdr:colOff>
      <xdr:row>22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6FC75D-4D36-44CC-8A4E-F1DE5BB96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9000" y="3095625"/>
          <a:ext cx="7000873" cy="5715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10</xdr:row>
      <xdr:rowOff>0</xdr:rowOff>
    </xdr:from>
    <xdr:to>
      <xdr:col>21</xdr:col>
      <xdr:colOff>568037</xdr:colOff>
      <xdr:row>16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AA44036-89AC-4072-8CA1-C057E593BB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362325" y="1333500"/>
          <a:ext cx="7273637" cy="114300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15</xdr:col>
      <xdr:colOff>371952</xdr:colOff>
      <xdr:row>31</xdr:row>
      <xdr:rowOff>28765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E54D037-F157-4F8E-9904-B0C548D0B2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362325" y="4000500"/>
          <a:ext cx="3419952" cy="136226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</xdr:row>
      <xdr:rowOff>0</xdr:rowOff>
    </xdr:from>
    <xdr:to>
      <xdr:col>31</xdr:col>
      <xdr:colOff>305438</xdr:colOff>
      <xdr:row>12</xdr:row>
      <xdr:rowOff>57424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86E137-A857-4AA6-AB7C-707A7ACF7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96725" y="762000"/>
          <a:ext cx="4572638" cy="196242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24</xdr:row>
      <xdr:rowOff>0</xdr:rowOff>
    </xdr:from>
    <xdr:to>
      <xdr:col>34</xdr:col>
      <xdr:colOff>10973</xdr:colOff>
      <xdr:row>43</xdr:row>
      <xdr:rowOff>372032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4B88C6D-E19D-49F5-859F-EB2F54D92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29525" y="4000500"/>
          <a:ext cx="10374173" cy="39915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23</xdr:col>
      <xdr:colOff>516294</xdr:colOff>
      <xdr:row>16</xdr:row>
      <xdr:rowOff>19451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92C7FE-CA7E-4597-BE6C-219BA4AC5E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3927494" cy="28769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</xdr:colOff>
      <xdr:row>15</xdr:row>
      <xdr:rowOff>47625</xdr:rowOff>
    </xdr:from>
    <xdr:to>
      <xdr:col>26</xdr:col>
      <xdr:colOff>68633</xdr:colOff>
      <xdr:row>33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39F756-690E-43F5-A882-245D52EED0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6350" y="2914650"/>
          <a:ext cx="14032283" cy="343852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</xdr:colOff>
      <xdr:row>1</xdr:row>
      <xdr:rowOff>152400</xdr:rowOff>
    </xdr:from>
    <xdr:to>
      <xdr:col>23</xdr:col>
      <xdr:colOff>77060</xdr:colOff>
      <xdr:row>12</xdr:row>
      <xdr:rowOff>133641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17E6D2B-F895-4B1D-88F0-3E538D8EFB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4725" y="342900"/>
          <a:ext cx="6163535" cy="20862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173B6-AB14-48BA-A1EF-A07142C953CE}">
  <sheetPr codeName="Sheet1"/>
  <dimension ref="A4:A23"/>
  <sheetViews>
    <sheetView topLeftCell="A4" workbookViewId="0">
      <selection activeCell="A8" sqref="A8:XFD8"/>
    </sheetView>
  </sheetViews>
  <sheetFormatPr defaultRowHeight="15"/>
  <cols>
    <col min="1" max="1" width="27.7109375" customWidth="1"/>
  </cols>
  <sheetData>
    <row r="4" spans="1:1">
      <c r="A4" t="s">
        <v>0</v>
      </c>
    </row>
    <row r="5" spans="1:1">
      <c r="A5" t="s">
        <v>13</v>
      </c>
    </row>
    <row r="6" spans="1:1">
      <c r="A6" t="s">
        <v>1</v>
      </c>
    </row>
    <row r="7" spans="1:1">
      <c r="A7" t="s">
        <v>2</v>
      </c>
    </row>
    <row r="8" spans="1:1">
      <c r="A8" t="s">
        <v>3</v>
      </c>
    </row>
    <row r="9" spans="1:1">
      <c r="A9" t="s">
        <v>4</v>
      </c>
    </row>
    <row r="10" spans="1:1">
      <c r="A10" t="s">
        <v>5</v>
      </c>
    </row>
    <row r="11" spans="1:1">
      <c r="A11" t="s">
        <v>6</v>
      </c>
    </row>
    <row r="12" spans="1:1">
      <c r="A12" t="s">
        <v>7</v>
      </c>
    </row>
    <row r="13" spans="1:1">
      <c r="A13" t="s">
        <v>8</v>
      </c>
    </row>
    <row r="14" spans="1:1">
      <c r="A14" t="s">
        <v>9</v>
      </c>
    </row>
    <row r="15" spans="1:1">
      <c r="A15" t="s">
        <v>10</v>
      </c>
    </row>
    <row r="16" spans="1:1">
      <c r="A16" t="s">
        <v>11</v>
      </c>
    </row>
    <row r="17" spans="1:1">
      <c r="A17" t="s">
        <v>12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09CE-B781-4EAF-B192-7D5E63B245CA}">
  <dimension ref="A1:E5"/>
  <sheetViews>
    <sheetView workbookViewId="0">
      <selection activeCell="B6" sqref="B6"/>
    </sheetView>
  </sheetViews>
  <sheetFormatPr defaultRowHeight="15"/>
  <cols>
    <col min="1" max="1" width="14.28515625" customWidth="1"/>
    <col min="2" max="2" width="20" customWidth="1"/>
    <col min="3" max="3" width="22.28515625" customWidth="1"/>
    <col min="4" max="4" width="8.5703125" bestFit="1" customWidth="1"/>
    <col min="5" max="5" width="18.85546875" customWidth="1"/>
  </cols>
  <sheetData>
    <row r="1" spans="1:5">
      <c r="A1" s="46" t="s">
        <v>517</v>
      </c>
      <c r="B1" s="46" t="s">
        <v>516</v>
      </c>
      <c r="C1" s="46" t="s">
        <v>518</v>
      </c>
      <c r="D1" s="46" t="s">
        <v>523</v>
      </c>
      <c r="E1" s="46" t="s">
        <v>519</v>
      </c>
    </row>
    <row r="2" spans="1:5">
      <c r="A2" t="s">
        <v>512</v>
      </c>
      <c r="B2" t="s">
        <v>513</v>
      </c>
      <c r="C2" t="s">
        <v>520</v>
      </c>
      <c r="D2">
        <v>2012</v>
      </c>
      <c r="E2" t="s">
        <v>521</v>
      </c>
    </row>
    <row r="3" spans="1:5">
      <c r="A3" t="s">
        <v>512</v>
      </c>
      <c r="B3" t="s">
        <v>514</v>
      </c>
      <c r="C3" t="s">
        <v>522</v>
      </c>
      <c r="D3">
        <v>2017</v>
      </c>
      <c r="E3" t="s">
        <v>521</v>
      </c>
    </row>
    <row r="4" spans="1:5">
      <c r="A4" t="s">
        <v>512</v>
      </c>
      <c r="B4" t="s">
        <v>515</v>
      </c>
      <c r="C4" t="s">
        <v>522</v>
      </c>
      <c r="D4">
        <v>2017</v>
      </c>
      <c r="E4" t="s">
        <v>521</v>
      </c>
    </row>
    <row r="5" spans="1:5">
      <c r="A5" t="s">
        <v>512</v>
      </c>
      <c r="B5" t="s">
        <v>653</v>
      </c>
      <c r="C5" t="s">
        <v>522</v>
      </c>
      <c r="D5">
        <v>2017</v>
      </c>
      <c r="E5" t="s">
        <v>521</v>
      </c>
    </row>
  </sheetData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CD9E5-810B-4ECB-B960-9878E4EA3925}">
  <sheetPr codeName="Sheet11"/>
  <dimension ref="A1:C13"/>
  <sheetViews>
    <sheetView workbookViewId="0">
      <selection activeCell="C16" sqref="C16"/>
    </sheetView>
  </sheetViews>
  <sheetFormatPr defaultRowHeight="15"/>
  <sheetData>
    <row r="1" spans="1:3">
      <c r="A1" s="46" t="s">
        <v>467</v>
      </c>
      <c r="B1" s="46" t="s">
        <v>451</v>
      </c>
      <c r="C1" s="46" t="s">
        <v>468</v>
      </c>
    </row>
    <row r="2" spans="1:3">
      <c r="A2" s="47" t="s">
        <v>469</v>
      </c>
      <c r="B2" s="47">
        <v>-3</v>
      </c>
      <c r="C2" s="47">
        <v>2</v>
      </c>
    </row>
    <row r="3" spans="1:3">
      <c r="A3" s="47" t="s">
        <v>470</v>
      </c>
      <c r="B3" s="47">
        <v>0</v>
      </c>
      <c r="C3" s="47">
        <v>-1.5</v>
      </c>
    </row>
    <row r="4" spans="1:3">
      <c r="A4" s="47" t="s">
        <v>471</v>
      </c>
      <c r="B4" s="47">
        <v>0</v>
      </c>
      <c r="C4" s="47">
        <v>1</v>
      </c>
    </row>
    <row r="5" spans="1:3">
      <c r="A5" s="47" t="s">
        <v>472</v>
      </c>
      <c r="B5" s="47">
        <v>0</v>
      </c>
      <c r="C5" s="47">
        <v>0</v>
      </c>
    </row>
    <row r="6" spans="1:3">
      <c r="A6" s="47" t="s">
        <v>473</v>
      </c>
      <c r="B6" s="47">
        <v>0</v>
      </c>
      <c r="C6" s="47">
        <v>-1.5</v>
      </c>
    </row>
    <row r="7" spans="1:3">
      <c r="A7" s="47" t="s">
        <v>474</v>
      </c>
      <c r="B7" s="47">
        <v>0</v>
      </c>
      <c r="C7" s="47">
        <v>0</v>
      </c>
    </row>
    <row r="8" spans="1:3">
      <c r="A8" s="47" t="s">
        <v>475</v>
      </c>
      <c r="B8" s="47">
        <v>0</v>
      </c>
      <c r="C8" s="47">
        <v>0</v>
      </c>
    </row>
    <row r="9" spans="1:3">
      <c r="A9" s="47" t="s">
        <v>476</v>
      </c>
      <c r="B9" s="47">
        <v>-1</v>
      </c>
      <c r="C9" s="47">
        <v>0</v>
      </c>
    </row>
    <row r="10" spans="1:3">
      <c r="A10" s="47" t="s">
        <v>477</v>
      </c>
      <c r="B10" s="47">
        <v>3</v>
      </c>
      <c r="C10" s="47">
        <v>0</v>
      </c>
    </row>
    <row r="11" spans="1:3">
      <c r="A11" s="47" t="s">
        <v>478</v>
      </c>
      <c r="B11" s="47">
        <v>0</v>
      </c>
      <c r="C11" s="47">
        <v>0</v>
      </c>
    </row>
    <row r="12" spans="1:3">
      <c r="A12" s="47" t="s">
        <v>479</v>
      </c>
      <c r="B12" s="47">
        <v>1</v>
      </c>
      <c r="C12" s="47">
        <v>-2</v>
      </c>
    </row>
    <row r="13" spans="1:3">
      <c r="A13" s="47" t="s">
        <v>480</v>
      </c>
      <c r="B13" s="47">
        <v>-3</v>
      </c>
      <c r="C13" s="4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8111E-043A-493E-A035-193861F809F6}">
  <sheetPr codeName="Sheet12"/>
  <dimension ref="A1:I5"/>
  <sheetViews>
    <sheetView workbookViewId="0">
      <selection activeCell="D9" sqref="D9"/>
    </sheetView>
  </sheetViews>
  <sheetFormatPr defaultRowHeight="15"/>
  <cols>
    <col min="1" max="1" width="5" style="42" bestFit="1" customWidth="1"/>
    <col min="2" max="2" width="12.28515625" customWidth="1"/>
    <col min="4" max="4" width="4.140625" style="42" bestFit="1" customWidth="1"/>
    <col min="5" max="5" width="33.140625" customWidth="1"/>
    <col min="6" max="7" width="18.28515625" customWidth="1"/>
    <col min="8" max="8" width="39.5703125" customWidth="1"/>
  </cols>
  <sheetData>
    <row r="1" spans="1:9">
      <c r="A1" s="8" t="s">
        <v>459</v>
      </c>
      <c r="B1" s="8" t="s">
        <v>455</v>
      </c>
      <c r="C1" s="8" t="s">
        <v>456</v>
      </c>
      <c r="D1" s="9" t="s">
        <v>463</v>
      </c>
      <c r="E1" s="8" t="s">
        <v>457</v>
      </c>
      <c r="F1" s="8" t="s">
        <v>442</v>
      </c>
      <c r="G1" s="8" t="s">
        <v>443</v>
      </c>
      <c r="H1" s="8" t="s">
        <v>444</v>
      </c>
    </row>
    <row r="2" spans="1:9">
      <c r="A2" s="42" t="s">
        <v>462</v>
      </c>
      <c r="B2" t="s">
        <v>461</v>
      </c>
      <c r="C2" t="s">
        <v>437</v>
      </c>
      <c r="D2" s="42">
        <v>1</v>
      </c>
      <c r="E2" s="43" t="s">
        <v>464</v>
      </c>
      <c r="F2" s="44" t="s">
        <v>435</v>
      </c>
      <c r="G2" s="44" t="s">
        <v>305</v>
      </c>
      <c r="H2" t="s">
        <v>454</v>
      </c>
      <c r="I2" t="s">
        <v>441</v>
      </c>
    </row>
    <row r="3" spans="1:9">
      <c r="A3" s="42">
        <v>1</v>
      </c>
      <c r="B3" t="s">
        <v>458</v>
      </c>
      <c r="C3" t="s">
        <v>438</v>
      </c>
      <c r="E3" s="45" t="s">
        <v>436</v>
      </c>
      <c r="G3" s="44" t="s">
        <v>305</v>
      </c>
    </row>
    <row r="4" spans="1:9">
      <c r="A4" s="42">
        <v>2</v>
      </c>
      <c r="B4" t="s">
        <v>460</v>
      </c>
      <c r="C4" t="s">
        <v>437</v>
      </c>
      <c r="D4" s="42">
        <v>2</v>
      </c>
      <c r="E4" s="43" t="s">
        <v>465</v>
      </c>
      <c r="F4" s="44"/>
      <c r="G4" s="44" t="s">
        <v>305</v>
      </c>
      <c r="H4" t="s">
        <v>454</v>
      </c>
      <c r="I4" s="43" t="s">
        <v>445</v>
      </c>
    </row>
    <row r="5" spans="1:9">
      <c r="A5" s="42">
        <v>3</v>
      </c>
      <c r="B5" t="s">
        <v>460</v>
      </c>
      <c r="D5" s="42">
        <v>3</v>
      </c>
      <c r="E5" s="43" t="s">
        <v>466</v>
      </c>
      <c r="F5" s="44" t="s">
        <v>305</v>
      </c>
      <c r="G5" s="44" t="s">
        <v>434</v>
      </c>
      <c r="H5" t="s">
        <v>439</v>
      </c>
      <c r="I5" t="s">
        <v>440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F1763-2684-48C3-A7E4-9194ED800D2A}">
  <sheetPr codeName="Sheet13"/>
  <dimension ref="A3:M17"/>
  <sheetViews>
    <sheetView workbookViewId="0">
      <selection activeCell="M3" sqref="M3:M4"/>
    </sheetView>
  </sheetViews>
  <sheetFormatPr defaultRowHeight="15"/>
  <cols>
    <col min="2" max="2" width="13.42578125" customWidth="1"/>
    <col min="4" max="4" width="17.85546875" bestFit="1" customWidth="1"/>
    <col min="13" max="13" width="10.140625" customWidth="1"/>
  </cols>
  <sheetData>
    <row r="3" spans="1:13">
      <c r="D3" t="s">
        <v>82</v>
      </c>
      <c r="M3" t="s">
        <v>349</v>
      </c>
    </row>
    <row r="4" spans="1:13">
      <c r="M4" t="s">
        <v>350</v>
      </c>
    </row>
    <row r="5" spans="1:13">
      <c r="B5" t="s">
        <v>336</v>
      </c>
      <c r="C5" t="s">
        <v>337</v>
      </c>
    </row>
    <row r="6" spans="1:13">
      <c r="B6" t="s">
        <v>338</v>
      </c>
    </row>
    <row r="7" spans="1:13">
      <c r="B7" t="s">
        <v>82</v>
      </c>
      <c r="C7" t="s">
        <v>339</v>
      </c>
    </row>
    <row r="8" spans="1:13">
      <c r="E8" t="s">
        <v>83</v>
      </c>
    </row>
    <row r="10" spans="1:13">
      <c r="D10" t="str">
        <f t="shared" ref="D10:D15" si="0">"AverageAtmp"&amp;E12&amp;"Pt"</f>
        <v>AverageAtmpUsPt</v>
      </c>
    </row>
    <row r="11" spans="1:13">
      <c r="D11" t="str">
        <f t="shared" si="0"/>
        <v>AverageAtmpUsPt</v>
      </c>
    </row>
    <row r="12" spans="1:13">
      <c r="A12">
        <v>1</v>
      </c>
      <c r="B12" t="s">
        <v>84</v>
      </c>
      <c r="D12" t="str">
        <f t="shared" si="0"/>
        <v>AverageAtmpUsPt</v>
      </c>
      <c r="E12" t="s">
        <v>38</v>
      </c>
      <c r="F12" t="s">
        <v>34</v>
      </c>
      <c r="G12" t="str">
        <f t="shared" ref="G12:G17" si="1">", " &amp;B12&amp; "." &amp;  D10 &amp; A12 &amp; " as " &amp; F12 &amp;D10 &amp;A12</f>
        <v>, tAwayGB10.AverageAtmpUsPt1 as HomeAverageAtmpUsPt1</v>
      </c>
    </row>
    <row r="13" spans="1:13">
      <c r="A13">
        <v>2</v>
      </c>
      <c r="B13" t="s">
        <v>84</v>
      </c>
      <c r="D13" t="str">
        <f t="shared" si="0"/>
        <v>AverageAtmpOpPt</v>
      </c>
      <c r="E13" t="s">
        <v>38</v>
      </c>
      <c r="F13" t="s">
        <v>34</v>
      </c>
      <c r="G13" t="str">
        <f t="shared" si="1"/>
        <v>, tAwayGB10.AverageAtmpUsPt2 as HomeAverageAtmpUsPt2</v>
      </c>
    </row>
    <row r="14" spans="1:13">
      <c r="A14">
        <v>3</v>
      </c>
      <c r="B14" t="s">
        <v>84</v>
      </c>
      <c r="D14" t="str">
        <f t="shared" si="0"/>
        <v>AverageAtmpOpPt</v>
      </c>
      <c r="E14" t="s">
        <v>38</v>
      </c>
      <c r="F14" t="s">
        <v>34</v>
      </c>
      <c r="G14" t="str">
        <f t="shared" si="1"/>
        <v>, tAwayGB10.AverageAtmpUsPt3 as HomeAverageAtmpUsPt3</v>
      </c>
    </row>
    <row r="15" spans="1:13">
      <c r="A15">
        <v>1</v>
      </c>
      <c r="B15" t="s">
        <v>84</v>
      </c>
      <c r="D15" t="str">
        <f t="shared" si="0"/>
        <v>AverageAtmpOpPt</v>
      </c>
      <c r="E15" t="s">
        <v>85</v>
      </c>
      <c r="F15" t="s">
        <v>34</v>
      </c>
      <c r="G15" t="str">
        <f t="shared" si="1"/>
        <v>, tAwayGB10.AverageAtmpOpPt1 as HomeAverageAtmpOpPt1</v>
      </c>
    </row>
    <row r="16" spans="1:13">
      <c r="A16">
        <v>2</v>
      </c>
      <c r="B16" t="s">
        <v>84</v>
      </c>
      <c r="E16" t="s">
        <v>85</v>
      </c>
      <c r="F16" t="s">
        <v>34</v>
      </c>
      <c r="G16" t="str">
        <f t="shared" si="1"/>
        <v>, tAwayGB10.AverageAtmpOpPt2 as HomeAverageAtmpOpPt2</v>
      </c>
    </row>
    <row r="17" spans="1:7">
      <c r="A17">
        <v>3</v>
      </c>
      <c r="B17" t="s">
        <v>84</v>
      </c>
      <c r="E17" t="s">
        <v>85</v>
      </c>
      <c r="F17" t="s">
        <v>34</v>
      </c>
      <c r="G17" t="str">
        <f t="shared" si="1"/>
        <v>, tAwayGB10.AverageAtmpOpPt3 as HomeAverageAtmpOpPt3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64BBB-D57C-4872-9528-539D35F75495}">
  <sheetPr codeName="Sheet14"/>
  <dimension ref="A1:W53"/>
  <sheetViews>
    <sheetView topLeftCell="A28" workbookViewId="0">
      <selection activeCell="I52" sqref="I52"/>
    </sheetView>
  </sheetViews>
  <sheetFormatPr defaultRowHeight="15"/>
  <cols>
    <col min="1" max="1" width="13.42578125" bestFit="1" customWidth="1"/>
    <col min="2" max="2" width="9.5703125" bestFit="1" customWidth="1"/>
  </cols>
  <sheetData>
    <row r="1" spans="1:23">
      <c r="A1" t="s">
        <v>491</v>
      </c>
      <c r="B1" s="25">
        <v>2</v>
      </c>
    </row>
    <row r="2" spans="1:23">
      <c r="A2" t="s">
        <v>492</v>
      </c>
      <c r="B2" s="25">
        <v>0</v>
      </c>
    </row>
    <row r="3" spans="1:23">
      <c r="A3" t="s">
        <v>493</v>
      </c>
      <c r="B3" s="25">
        <v>0</v>
      </c>
    </row>
    <row r="4" spans="1:23">
      <c r="A4" t="s">
        <v>643</v>
      </c>
      <c r="B4" s="49">
        <f>gsMins*60 + csSecs</f>
        <v>0</v>
      </c>
    </row>
    <row r="5" spans="1:23">
      <c r="A5" t="s">
        <v>641</v>
      </c>
      <c r="B5" s="25">
        <v>64</v>
      </c>
    </row>
    <row r="6" spans="1:23">
      <c r="A6" t="s">
        <v>642</v>
      </c>
      <c r="B6" s="25">
        <v>61</v>
      </c>
    </row>
    <row r="7" spans="1:23">
      <c r="A7" t="s">
        <v>363</v>
      </c>
      <c r="B7" s="49">
        <f>B5+B6</f>
        <v>125</v>
      </c>
    </row>
    <row r="8" spans="1:23">
      <c r="A8" t="s">
        <v>490</v>
      </c>
      <c r="B8" s="25">
        <v>200</v>
      </c>
    </row>
    <row r="9" spans="1:23">
      <c r="A9" t="s">
        <v>494</v>
      </c>
      <c r="B9" s="25">
        <v>4</v>
      </c>
    </row>
    <row r="10" spans="1:23">
      <c r="A10" t="s">
        <v>495</v>
      </c>
      <c r="B10" s="25">
        <v>12</v>
      </c>
      <c r="D10" s="43"/>
      <c r="E10" s="43"/>
      <c r="F10" s="43"/>
      <c r="G10" s="43"/>
      <c r="H10" s="43"/>
      <c r="I10" s="43"/>
    </row>
    <row r="11" spans="1:23">
      <c r="A11" t="s">
        <v>497</v>
      </c>
      <c r="B11" s="97">
        <f>B8 / (B9*B10)</f>
        <v>4.166666666666667</v>
      </c>
    </row>
    <row r="12" spans="1:23">
      <c r="A12" t="s">
        <v>496</v>
      </c>
      <c r="B12" s="49">
        <f>B9-B1</f>
        <v>2</v>
      </c>
    </row>
    <row r="13" spans="1:23">
      <c r="A13" t="s">
        <v>498</v>
      </c>
      <c r="B13" s="49">
        <f>(gsPeriodsLeft*gsMinsPerPeriod)+gsMins+ csSecs/60</f>
        <v>24</v>
      </c>
      <c r="C13" s="43">
        <f>(gsPeriodsLeft*gsMinsPerPeriod) + gsSecsLeft / 60</f>
        <v>24</v>
      </c>
    </row>
    <row r="14" spans="1:23">
      <c r="A14" t="s">
        <v>499</v>
      </c>
      <c r="B14" s="49">
        <f>B13*B11 + B7</f>
        <v>225</v>
      </c>
      <c r="C14" t="s">
        <v>618</v>
      </c>
      <c r="W14" s="50" t="s">
        <v>500</v>
      </c>
    </row>
    <row r="15" spans="1:23">
      <c r="A15" t="s">
        <v>644</v>
      </c>
      <c r="B15" s="49">
        <f>IF(B7&gt;B8,"OVER",B14-B8)</f>
        <v>25</v>
      </c>
      <c r="C15" t="s">
        <v>617</v>
      </c>
    </row>
    <row r="18" spans="1:5">
      <c r="B18" t="s">
        <v>502</v>
      </c>
    </row>
    <row r="19" spans="1:5">
      <c r="A19" t="s">
        <v>501</v>
      </c>
      <c r="B19" t="s">
        <v>503</v>
      </c>
    </row>
    <row r="21" spans="1:5">
      <c r="A21" t="s">
        <v>504</v>
      </c>
    </row>
    <row r="22" spans="1:5">
      <c r="B22" t="s">
        <v>505</v>
      </c>
    </row>
    <row r="23" spans="1:5">
      <c r="B23" t="s">
        <v>506</v>
      </c>
    </row>
    <row r="25" spans="1:5">
      <c r="A25" t="s">
        <v>507</v>
      </c>
    </row>
    <row r="26" spans="1:5">
      <c r="B26" t="s">
        <v>372</v>
      </c>
    </row>
    <row r="27" spans="1:5">
      <c r="B27" t="s">
        <v>508</v>
      </c>
    </row>
    <row r="30" spans="1:5">
      <c r="B30" t="s">
        <v>510</v>
      </c>
      <c r="C30" t="s">
        <v>467</v>
      </c>
      <c r="D30" t="s">
        <v>509</v>
      </c>
      <c r="E30" t="s">
        <v>508</v>
      </c>
    </row>
    <row r="33" spans="1:8">
      <c r="B33" t="s">
        <v>651</v>
      </c>
      <c r="C33" t="s">
        <v>652</v>
      </c>
    </row>
    <row r="34" spans="1:8">
      <c r="B34" s="80">
        <v>1</v>
      </c>
      <c r="C34" s="80">
        <v>2</v>
      </c>
      <c r="D34" s="80">
        <v>3</v>
      </c>
      <c r="E34" s="80">
        <v>4</v>
      </c>
      <c r="F34" s="80">
        <v>5</v>
      </c>
      <c r="G34" s="80">
        <v>6</v>
      </c>
    </row>
    <row r="35" spans="1:8">
      <c r="B35" s="9" t="s">
        <v>372</v>
      </c>
      <c r="C35" s="9" t="s">
        <v>467</v>
      </c>
      <c r="D35" s="9" t="s">
        <v>72</v>
      </c>
      <c r="E35" s="9" t="s">
        <v>363</v>
      </c>
      <c r="F35" s="9" t="s">
        <v>455</v>
      </c>
      <c r="G35" s="9" t="s">
        <v>625</v>
      </c>
    </row>
    <row r="36" spans="1:8">
      <c r="A36" t="s">
        <v>646</v>
      </c>
      <c r="B36" s="81">
        <v>603</v>
      </c>
      <c r="C36" s="82" t="s">
        <v>621</v>
      </c>
      <c r="D36" s="82" t="s">
        <v>374</v>
      </c>
      <c r="E36" s="82">
        <v>100</v>
      </c>
      <c r="F36" s="83" t="s">
        <v>622</v>
      </c>
      <c r="G36" s="84"/>
    </row>
    <row r="37" spans="1:8">
      <c r="B37" s="85" t="s">
        <v>619</v>
      </c>
      <c r="C37" s="86" t="s">
        <v>620</v>
      </c>
      <c r="D37" s="86">
        <v>220</v>
      </c>
      <c r="E37" s="86">
        <v>105</v>
      </c>
      <c r="F37" s="87" t="s">
        <v>623</v>
      </c>
      <c r="G37" s="88" t="s">
        <v>624</v>
      </c>
    </row>
    <row r="38" spans="1:8">
      <c r="A38" t="s">
        <v>645</v>
      </c>
      <c r="B38" s="81">
        <v>603</v>
      </c>
      <c r="C38" s="82" t="s">
        <v>621</v>
      </c>
      <c r="D38" s="82" t="s">
        <v>626</v>
      </c>
      <c r="E38" s="82"/>
      <c r="F38" s="83"/>
      <c r="G38" s="89" t="s">
        <v>627</v>
      </c>
    </row>
    <row r="39" spans="1:8">
      <c r="B39" s="85" t="s">
        <v>627</v>
      </c>
      <c r="C39" s="86" t="s">
        <v>620</v>
      </c>
      <c r="D39" s="86">
        <v>220</v>
      </c>
      <c r="E39" s="86"/>
      <c r="F39" s="87"/>
      <c r="G39" s="88" t="s">
        <v>628</v>
      </c>
    </row>
    <row r="40" spans="1:8">
      <c r="A40" t="s">
        <v>648</v>
      </c>
      <c r="B40" s="81">
        <v>603</v>
      </c>
      <c r="C40" s="82" t="s">
        <v>621</v>
      </c>
      <c r="D40" s="82" t="s">
        <v>626</v>
      </c>
      <c r="E40" s="82"/>
      <c r="F40" s="83"/>
      <c r="G40" s="89" t="s">
        <v>648</v>
      </c>
    </row>
    <row r="41" spans="1:8">
      <c r="B41" s="85" t="s">
        <v>627</v>
      </c>
      <c r="C41" s="86" t="s">
        <v>620</v>
      </c>
      <c r="D41" s="86">
        <v>220</v>
      </c>
      <c r="E41" s="86"/>
      <c r="F41" s="87"/>
      <c r="G41" s="88"/>
    </row>
    <row r="42" spans="1:8">
      <c r="A42" t="s">
        <v>578</v>
      </c>
      <c r="B42" s="81">
        <v>603</v>
      </c>
      <c r="C42" s="82" t="s">
        <v>621</v>
      </c>
      <c r="D42" s="82" t="s">
        <v>374</v>
      </c>
      <c r="E42" s="82">
        <v>100</v>
      </c>
      <c r="F42" s="83" t="s">
        <v>578</v>
      </c>
      <c r="G42" s="84"/>
      <c r="H42" s="98" t="s">
        <v>647</v>
      </c>
    </row>
    <row r="43" spans="1:8">
      <c r="B43" s="85" t="s">
        <v>619</v>
      </c>
      <c r="C43" s="86" t="s">
        <v>620</v>
      </c>
      <c r="D43" s="86">
        <v>220</v>
      </c>
      <c r="E43" s="86">
        <v>105</v>
      </c>
      <c r="F43" s="87" t="s">
        <v>626</v>
      </c>
      <c r="G43" s="88" t="s">
        <v>629</v>
      </c>
    </row>
    <row r="44" spans="1:8" ht="30">
      <c r="A44" t="s">
        <v>649</v>
      </c>
      <c r="B44" s="90" t="s">
        <v>378</v>
      </c>
      <c r="C44" s="91" t="s">
        <v>636</v>
      </c>
      <c r="D44" s="91" t="s">
        <v>630</v>
      </c>
      <c r="E44" s="91" t="s">
        <v>631</v>
      </c>
      <c r="F44" s="92" t="s">
        <v>633</v>
      </c>
      <c r="G44" s="90" t="s">
        <v>625</v>
      </c>
    </row>
    <row r="45" spans="1:8" ht="30">
      <c r="B45" s="92" t="s">
        <v>635</v>
      </c>
      <c r="C45" s="91" t="s">
        <v>637</v>
      </c>
      <c r="D45" s="90" t="s">
        <v>72</v>
      </c>
      <c r="E45" s="91" t="s">
        <v>632</v>
      </c>
      <c r="F45" s="92" t="s">
        <v>634</v>
      </c>
      <c r="G45" s="91" t="s">
        <v>638</v>
      </c>
    </row>
    <row r="48" spans="1:8">
      <c r="B48" s="80">
        <v>1</v>
      </c>
      <c r="C48" s="80">
        <v>2</v>
      </c>
      <c r="D48" s="80">
        <v>3</v>
      </c>
      <c r="E48" s="80">
        <v>4</v>
      </c>
      <c r="F48" s="80">
        <v>5</v>
      </c>
      <c r="G48" s="80">
        <v>6</v>
      </c>
    </row>
    <row r="49" spans="1:7">
      <c r="A49" t="s">
        <v>650</v>
      </c>
      <c r="B49" s="9" t="s">
        <v>372</v>
      </c>
      <c r="C49" s="9" t="s">
        <v>467</v>
      </c>
      <c r="D49" s="9" t="s">
        <v>72</v>
      </c>
      <c r="E49" s="9" t="s">
        <v>363</v>
      </c>
      <c r="F49" s="9" t="s">
        <v>455</v>
      </c>
      <c r="G49" s="9" t="s">
        <v>625</v>
      </c>
    </row>
    <row r="50" spans="1:7">
      <c r="A50" t="s">
        <v>646</v>
      </c>
      <c r="B50" s="93">
        <v>603</v>
      </c>
      <c r="C50" s="94" t="s">
        <v>621</v>
      </c>
      <c r="D50" s="94" t="s">
        <v>639</v>
      </c>
      <c r="E50" s="94">
        <v>115</v>
      </c>
      <c r="F50" s="95" t="s">
        <v>622</v>
      </c>
      <c r="G50" s="96" t="s">
        <v>624</v>
      </c>
    </row>
    <row r="51" spans="1:7">
      <c r="A51" t="s">
        <v>645</v>
      </c>
      <c r="B51" s="93">
        <v>603</v>
      </c>
      <c r="C51" s="94" t="s">
        <v>621</v>
      </c>
      <c r="D51" s="94" t="s">
        <v>639</v>
      </c>
      <c r="E51" s="94" t="s">
        <v>640</v>
      </c>
      <c r="F51" s="85" t="s">
        <v>627</v>
      </c>
      <c r="G51" s="96" t="s">
        <v>628</v>
      </c>
    </row>
    <row r="52" spans="1:7">
      <c r="A52" t="s">
        <v>648</v>
      </c>
      <c r="B52" s="93">
        <v>603</v>
      </c>
      <c r="C52" s="94" t="s">
        <v>621</v>
      </c>
      <c r="D52" s="94" t="s">
        <v>639</v>
      </c>
      <c r="E52" s="94"/>
      <c r="F52" s="85"/>
      <c r="G52" s="89" t="s">
        <v>648</v>
      </c>
    </row>
    <row r="53" spans="1:7">
      <c r="A53" t="s">
        <v>578</v>
      </c>
      <c r="B53" s="93">
        <v>603</v>
      </c>
      <c r="C53" s="94" t="s">
        <v>621</v>
      </c>
      <c r="D53" s="94" t="s">
        <v>639</v>
      </c>
      <c r="E53" s="94">
        <v>222</v>
      </c>
      <c r="F53" s="85" t="s">
        <v>578</v>
      </c>
      <c r="G53" s="96" t="s">
        <v>375</v>
      </c>
    </row>
  </sheetData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54234-7E0D-4664-8686-43EE406DF08B}">
  <sheetPr codeName="Sheet15"/>
  <dimension ref="A1:E5"/>
  <sheetViews>
    <sheetView workbookViewId="0">
      <selection activeCell="B4" sqref="B4"/>
    </sheetView>
  </sheetViews>
  <sheetFormatPr defaultRowHeight="15"/>
  <cols>
    <col min="2" max="3" width="9.5703125" bestFit="1" customWidth="1"/>
    <col min="4" max="4" width="9.28515625" bestFit="1" customWidth="1"/>
  </cols>
  <sheetData>
    <row r="1" spans="1:5">
      <c r="A1" t="s">
        <v>376</v>
      </c>
      <c r="B1" s="40">
        <v>1</v>
      </c>
      <c r="C1" s="40">
        <v>2</v>
      </c>
      <c r="D1" s="40">
        <v>3</v>
      </c>
    </row>
    <row r="2" spans="1:5">
      <c r="A2">
        <v>100</v>
      </c>
      <c r="B2">
        <v>20</v>
      </c>
      <c r="C2">
        <v>30</v>
      </c>
      <c r="D2">
        <v>10</v>
      </c>
    </row>
    <row r="3" spans="1:5">
      <c r="B3">
        <f>B1*B2</f>
        <v>20</v>
      </c>
      <c r="C3">
        <f>C1*C2</f>
        <v>60</v>
      </c>
      <c r="D3">
        <f>D1*D2</f>
        <v>30</v>
      </c>
      <c r="E3">
        <f>SUM(B3:D3)</f>
        <v>110</v>
      </c>
    </row>
    <row r="4" spans="1:5">
      <c r="B4" s="41">
        <f xml:space="preserve"> B2 * (TmTL/TotAtmps)</f>
        <v>18.18181818181818</v>
      </c>
      <c r="C4" s="41">
        <f xml:space="preserve"> C2 * (TmTL/TotAtmps)</f>
        <v>27.272727272727273</v>
      </c>
      <c r="D4" s="41">
        <f xml:space="preserve"> D2 * (TmTL/TotAtmps)</f>
        <v>9.0909090909090899</v>
      </c>
    </row>
    <row r="5" spans="1:5">
      <c r="B5" s="41">
        <f>B4*B1</f>
        <v>18.18181818181818</v>
      </c>
      <c r="C5" s="41">
        <f>C4*C1</f>
        <v>54.545454545454547</v>
      </c>
      <c r="D5" s="41">
        <f>D4*D1</f>
        <v>27.27272727272727</v>
      </c>
      <c r="E5">
        <f>SUM(B5:D5)</f>
        <v>99.999999999999986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7CAD-6F82-4F44-8E32-9D17A9159C60}">
  <sheetPr codeName="Sheet16"/>
  <dimension ref="A1:O5"/>
  <sheetViews>
    <sheetView workbookViewId="0">
      <selection activeCell="C6" sqref="C6"/>
    </sheetView>
  </sheetViews>
  <sheetFormatPr defaultRowHeight="15"/>
  <cols>
    <col min="4" max="4" width="10.28515625" customWidth="1"/>
    <col min="5" max="8" width="5.42578125" customWidth="1"/>
  </cols>
  <sheetData>
    <row r="1" spans="1:15">
      <c r="J1" s="99" t="s">
        <v>368</v>
      </c>
      <c r="K1" s="99"/>
      <c r="L1" s="99"/>
    </row>
    <row r="2" spans="1:15">
      <c r="A2" t="s">
        <v>372</v>
      </c>
      <c r="B2" t="s">
        <v>117</v>
      </c>
      <c r="C2" t="s">
        <v>373</v>
      </c>
      <c r="D2" t="s">
        <v>371</v>
      </c>
      <c r="E2" t="s">
        <v>364</v>
      </c>
      <c r="F2" t="s">
        <v>365</v>
      </c>
      <c r="G2" t="s">
        <v>366</v>
      </c>
      <c r="H2" t="s">
        <v>367</v>
      </c>
      <c r="I2" t="s">
        <v>363</v>
      </c>
      <c r="J2" t="s">
        <v>351</v>
      </c>
      <c r="K2" t="s">
        <v>352</v>
      </c>
      <c r="L2" t="s">
        <v>353</v>
      </c>
      <c r="M2" t="s">
        <v>369</v>
      </c>
      <c r="N2" t="s">
        <v>370</v>
      </c>
      <c r="O2" t="s">
        <v>355</v>
      </c>
    </row>
    <row r="3" spans="1:15">
      <c r="B3" s="99" t="s">
        <v>33</v>
      </c>
      <c r="C3" s="10" t="s">
        <v>374</v>
      </c>
      <c r="D3" t="s">
        <v>349</v>
      </c>
    </row>
    <row r="4" spans="1:15">
      <c r="B4" s="99"/>
      <c r="C4" s="10" t="s">
        <v>374</v>
      </c>
      <c r="D4" t="s">
        <v>350</v>
      </c>
    </row>
    <row r="5" spans="1:15">
      <c r="B5" s="99"/>
      <c r="C5" s="10" t="s">
        <v>375</v>
      </c>
      <c r="D5" t="s">
        <v>362</v>
      </c>
    </row>
  </sheetData>
  <mergeCells count="2">
    <mergeCell ref="B3:B5"/>
    <mergeCell ref="J1:L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451AB-D7A2-4155-AA80-E7E1839EA9EB}">
  <sheetPr codeName="Sheet17" filterMode="1"/>
  <dimension ref="A1:E95"/>
  <sheetViews>
    <sheetView workbookViewId="0">
      <pane ySplit="1" topLeftCell="A45" activePane="bottomLeft" state="frozen"/>
      <selection pane="bottomLeft" sqref="A1:XFD1"/>
    </sheetView>
  </sheetViews>
  <sheetFormatPr defaultRowHeight="15"/>
  <cols>
    <col min="1" max="1" width="5.5703125" customWidth="1"/>
    <col min="2" max="2" width="45.7109375" bestFit="1" customWidth="1"/>
    <col min="3" max="4" width="10.7109375" bestFit="1" customWidth="1"/>
  </cols>
  <sheetData>
    <row r="1" spans="1:5" s="56" customFormat="1" ht="26.25" customHeight="1">
      <c r="A1" s="57" t="s">
        <v>247</v>
      </c>
      <c r="B1" s="57" t="s">
        <v>248</v>
      </c>
      <c r="C1" s="57" t="s">
        <v>249</v>
      </c>
      <c r="D1" s="57" t="s">
        <v>250</v>
      </c>
      <c r="E1" s="58" t="s">
        <v>330</v>
      </c>
    </row>
    <row r="2" spans="1:5" hidden="1">
      <c r="A2" t="s">
        <v>251</v>
      </c>
      <c r="B2" t="s">
        <v>252</v>
      </c>
      <c r="C2" s="37">
        <v>43841</v>
      </c>
      <c r="D2" s="37">
        <v>43841</v>
      </c>
      <c r="E2" t="s">
        <v>331</v>
      </c>
    </row>
    <row r="3" spans="1:5" hidden="1">
      <c r="A3" t="s">
        <v>251</v>
      </c>
      <c r="B3" t="s">
        <v>253</v>
      </c>
      <c r="C3" s="37">
        <v>43983</v>
      </c>
      <c r="D3" s="37">
        <v>43996</v>
      </c>
    </row>
    <row r="4" spans="1:5" hidden="1">
      <c r="A4" t="s">
        <v>251</v>
      </c>
      <c r="B4" t="s">
        <v>254</v>
      </c>
      <c r="C4" s="37">
        <v>43809</v>
      </c>
      <c r="D4" s="37">
        <v>43809</v>
      </c>
      <c r="E4" t="s">
        <v>331</v>
      </c>
    </row>
    <row r="5" spans="1:5" hidden="1">
      <c r="A5" t="s">
        <v>251</v>
      </c>
      <c r="B5" t="s">
        <v>255</v>
      </c>
      <c r="C5" s="37">
        <v>44001</v>
      </c>
      <c r="D5" s="37">
        <v>44001</v>
      </c>
    </row>
    <row r="6" spans="1:5" hidden="1">
      <c r="A6" t="s">
        <v>251</v>
      </c>
      <c r="B6" t="s">
        <v>256</v>
      </c>
      <c r="C6" s="37">
        <v>43998</v>
      </c>
      <c r="D6" s="37">
        <v>43998</v>
      </c>
    </row>
    <row r="7" spans="1:5" hidden="1">
      <c r="A7" t="s">
        <v>251</v>
      </c>
      <c r="B7" t="s">
        <v>257</v>
      </c>
      <c r="C7" s="37">
        <v>43810</v>
      </c>
      <c r="D7" s="37">
        <v>43810</v>
      </c>
      <c r="E7" t="s">
        <v>331</v>
      </c>
    </row>
    <row r="8" spans="1:5" hidden="1">
      <c r="A8" t="s">
        <v>251</v>
      </c>
      <c r="B8" t="s">
        <v>258</v>
      </c>
      <c r="C8" s="37">
        <v>43809</v>
      </c>
      <c r="D8" s="37">
        <v>43809</v>
      </c>
      <c r="E8" t="s">
        <v>331</v>
      </c>
    </row>
    <row r="9" spans="1:5" hidden="1">
      <c r="A9" t="s">
        <v>251</v>
      </c>
      <c r="B9" t="s">
        <v>259</v>
      </c>
      <c r="C9" s="37">
        <v>43809</v>
      </c>
      <c r="D9" s="37">
        <v>43809</v>
      </c>
      <c r="E9" t="s">
        <v>331</v>
      </c>
    </row>
    <row r="10" spans="1:5" hidden="1">
      <c r="A10" t="s">
        <v>251</v>
      </c>
      <c r="B10" t="s">
        <v>260</v>
      </c>
      <c r="C10" s="37">
        <v>43836</v>
      </c>
      <c r="D10" s="37">
        <v>43836</v>
      </c>
    </row>
    <row r="11" spans="1:5" hidden="1">
      <c r="A11" t="s">
        <v>251</v>
      </c>
      <c r="B11" t="s">
        <v>261</v>
      </c>
      <c r="C11" s="37">
        <v>43841</v>
      </c>
      <c r="D11" s="37">
        <v>43841</v>
      </c>
    </row>
    <row r="12" spans="1:5" hidden="1">
      <c r="A12" t="s">
        <v>251</v>
      </c>
      <c r="B12" t="s">
        <v>262</v>
      </c>
      <c r="C12" s="37">
        <v>43857</v>
      </c>
      <c r="D12" s="37">
        <v>43857</v>
      </c>
      <c r="E12" t="s">
        <v>331</v>
      </c>
    </row>
    <row r="13" spans="1:5" hidden="1">
      <c r="A13" t="s">
        <v>263</v>
      </c>
      <c r="B13" t="s">
        <v>13</v>
      </c>
      <c r="C13" s="37">
        <v>43883</v>
      </c>
      <c r="D13" s="37">
        <v>43883</v>
      </c>
      <c r="E13" t="s">
        <v>331</v>
      </c>
    </row>
    <row r="14" spans="1:5" hidden="1">
      <c r="A14" t="s">
        <v>263</v>
      </c>
      <c r="B14" t="s">
        <v>1</v>
      </c>
      <c r="C14" s="37">
        <v>42427</v>
      </c>
      <c r="D14" s="37">
        <v>42427</v>
      </c>
      <c r="E14" t="s">
        <v>331</v>
      </c>
    </row>
    <row r="15" spans="1:5" hidden="1">
      <c r="A15" t="s">
        <v>263</v>
      </c>
      <c r="B15" t="s">
        <v>2</v>
      </c>
      <c r="C15" s="37">
        <v>43811</v>
      </c>
      <c r="D15" s="37">
        <v>43811</v>
      </c>
    </row>
    <row r="16" spans="1:5" hidden="1">
      <c r="A16" t="s">
        <v>263</v>
      </c>
      <c r="B16" t="s">
        <v>3</v>
      </c>
      <c r="C16" s="37">
        <v>43781</v>
      </c>
      <c r="D16" s="37">
        <v>43792</v>
      </c>
    </row>
    <row r="17" spans="1:4" hidden="1">
      <c r="A17" t="s">
        <v>263</v>
      </c>
      <c r="B17" t="s">
        <v>4</v>
      </c>
      <c r="C17" s="37">
        <v>43766</v>
      </c>
      <c r="D17" s="37">
        <v>43766</v>
      </c>
    </row>
    <row r="18" spans="1:4" hidden="1">
      <c r="A18" t="s">
        <v>263</v>
      </c>
      <c r="B18" t="s">
        <v>5</v>
      </c>
      <c r="C18" s="37">
        <v>43792</v>
      </c>
      <c r="D18" s="37">
        <v>43792</v>
      </c>
    </row>
    <row r="19" spans="1:4" hidden="1">
      <c r="A19" t="s">
        <v>263</v>
      </c>
      <c r="B19" t="s">
        <v>264</v>
      </c>
      <c r="C19" s="37">
        <v>43804</v>
      </c>
      <c r="D19" s="37">
        <v>43804</v>
      </c>
    </row>
    <row r="20" spans="1:4" hidden="1">
      <c r="A20" t="s">
        <v>263</v>
      </c>
      <c r="B20" t="s">
        <v>265</v>
      </c>
      <c r="C20" s="37">
        <v>43982</v>
      </c>
      <c r="D20" s="37">
        <v>43995</v>
      </c>
    </row>
    <row r="21" spans="1:4" hidden="1">
      <c r="A21" t="s">
        <v>263</v>
      </c>
      <c r="B21" t="s">
        <v>266</v>
      </c>
      <c r="C21" s="37">
        <v>43960</v>
      </c>
      <c r="D21" s="37">
        <v>43960</v>
      </c>
    </row>
    <row r="22" spans="1:4" hidden="1">
      <c r="A22" t="s">
        <v>263</v>
      </c>
      <c r="B22" t="s">
        <v>7</v>
      </c>
      <c r="C22" s="37">
        <v>43998</v>
      </c>
      <c r="D22" s="37">
        <v>44003</v>
      </c>
    </row>
    <row r="23" spans="1:4" hidden="1">
      <c r="A23" t="s">
        <v>263</v>
      </c>
      <c r="B23" t="s">
        <v>267</v>
      </c>
      <c r="C23" s="37">
        <v>43883</v>
      </c>
      <c r="D23" s="37">
        <v>43883</v>
      </c>
    </row>
    <row r="24" spans="1:4" hidden="1">
      <c r="A24" t="s">
        <v>263</v>
      </c>
      <c r="B24" t="s">
        <v>268</v>
      </c>
      <c r="C24" s="37">
        <v>43998</v>
      </c>
      <c r="D24" s="37">
        <v>43998</v>
      </c>
    </row>
    <row r="25" spans="1:4" hidden="1">
      <c r="A25" t="s">
        <v>263</v>
      </c>
      <c r="B25" t="s">
        <v>269</v>
      </c>
      <c r="C25" s="37">
        <v>43855</v>
      </c>
      <c r="D25" s="37">
        <v>43855</v>
      </c>
    </row>
    <row r="26" spans="1:4" hidden="1">
      <c r="A26" t="s">
        <v>263</v>
      </c>
      <c r="B26" t="s">
        <v>270</v>
      </c>
      <c r="C26" s="37">
        <v>43855</v>
      </c>
      <c r="D26" s="37">
        <v>43857</v>
      </c>
    </row>
    <row r="27" spans="1:4" hidden="1">
      <c r="A27" t="s">
        <v>263</v>
      </c>
      <c r="B27" t="s">
        <v>271</v>
      </c>
      <c r="C27" s="37">
        <v>43995</v>
      </c>
      <c r="D27" s="37">
        <v>43995</v>
      </c>
    </row>
    <row r="28" spans="1:4" hidden="1">
      <c r="A28" t="s">
        <v>263</v>
      </c>
      <c r="B28" t="s">
        <v>12</v>
      </c>
      <c r="C28" s="37">
        <v>43963</v>
      </c>
      <c r="D28" s="37">
        <v>43963</v>
      </c>
    </row>
    <row r="29" spans="1:4" hidden="1">
      <c r="A29" t="s">
        <v>263</v>
      </c>
      <c r="B29" t="s">
        <v>272</v>
      </c>
      <c r="C29" s="37">
        <v>43875</v>
      </c>
      <c r="D29" s="37">
        <v>43989</v>
      </c>
    </row>
    <row r="30" spans="1:4" hidden="1">
      <c r="A30" t="s">
        <v>263</v>
      </c>
      <c r="B30" t="s">
        <v>15</v>
      </c>
      <c r="C30" s="37">
        <v>43935</v>
      </c>
      <c r="D30" s="37">
        <v>43992</v>
      </c>
    </row>
    <row r="31" spans="1:4" hidden="1">
      <c r="A31" t="s">
        <v>263</v>
      </c>
      <c r="B31" t="s">
        <v>273</v>
      </c>
      <c r="C31" s="37">
        <v>43988</v>
      </c>
      <c r="D31" s="37">
        <v>43989</v>
      </c>
    </row>
    <row r="32" spans="1:4" hidden="1">
      <c r="A32" t="s">
        <v>263</v>
      </c>
      <c r="B32" t="s">
        <v>274</v>
      </c>
      <c r="C32" s="37">
        <v>43845</v>
      </c>
      <c r="D32" s="37">
        <v>43848</v>
      </c>
    </row>
    <row r="33" spans="1:5" hidden="1">
      <c r="A33" t="s">
        <v>263</v>
      </c>
      <c r="B33" t="s">
        <v>17</v>
      </c>
      <c r="C33" s="37">
        <v>43845</v>
      </c>
      <c r="D33" s="37">
        <v>43997</v>
      </c>
    </row>
    <row r="34" spans="1:5" hidden="1">
      <c r="A34" t="s">
        <v>263</v>
      </c>
      <c r="B34" t="s">
        <v>275</v>
      </c>
      <c r="C34" s="37">
        <v>43996</v>
      </c>
      <c r="D34" s="37">
        <v>43996</v>
      </c>
    </row>
    <row r="35" spans="1:5" hidden="1">
      <c r="A35" t="s">
        <v>263</v>
      </c>
      <c r="B35" t="s">
        <v>18</v>
      </c>
      <c r="C35" s="37">
        <v>43873</v>
      </c>
      <c r="D35" s="37">
        <v>43876</v>
      </c>
    </row>
    <row r="36" spans="1:5" hidden="1">
      <c r="A36" t="s">
        <v>263</v>
      </c>
      <c r="B36" t="s">
        <v>19</v>
      </c>
      <c r="C36" s="37">
        <v>43939</v>
      </c>
      <c r="D36" s="37">
        <v>43939</v>
      </c>
    </row>
    <row r="37" spans="1:5" hidden="1">
      <c r="A37" t="s">
        <v>263</v>
      </c>
      <c r="B37" t="s">
        <v>276</v>
      </c>
      <c r="C37" s="37">
        <v>43883</v>
      </c>
      <c r="D37" s="37">
        <v>43924</v>
      </c>
    </row>
    <row r="38" spans="1:5" hidden="1">
      <c r="A38" t="s">
        <v>277</v>
      </c>
      <c r="B38" t="s">
        <v>278</v>
      </c>
      <c r="C38" s="37">
        <v>43962</v>
      </c>
      <c r="D38" s="37">
        <v>43962</v>
      </c>
    </row>
    <row r="39" spans="1:5" hidden="1">
      <c r="A39" t="s">
        <v>277</v>
      </c>
      <c r="B39" t="s">
        <v>279</v>
      </c>
      <c r="C39" s="37">
        <v>43845</v>
      </c>
      <c r="D39" s="37">
        <v>43845</v>
      </c>
    </row>
    <row r="40" spans="1:5" hidden="1">
      <c r="A40" t="s">
        <v>277</v>
      </c>
      <c r="B40" t="s">
        <v>280</v>
      </c>
      <c r="C40" s="37">
        <v>43465</v>
      </c>
      <c r="D40" s="37">
        <v>43465</v>
      </c>
    </row>
    <row r="41" spans="1:5" hidden="1">
      <c r="A41" t="s">
        <v>281</v>
      </c>
      <c r="B41" t="s">
        <v>282</v>
      </c>
      <c r="C41" s="37">
        <v>43988</v>
      </c>
      <c r="D41" s="37">
        <v>43988</v>
      </c>
    </row>
    <row r="42" spans="1:5" hidden="1">
      <c r="A42" t="s">
        <v>281</v>
      </c>
      <c r="B42" t="s">
        <v>283</v>
      </c>
      <c r="C42" s="37">
        <v>43989</v>
      </c>
      <c r="D42" s="37">
        <v>43989</v>
      </c>
    </row>
    <row r="43" spans="1:5" hidden="1">
      <c r="A43" t="s">
        <v>284</v>
      </c>
      <c r="B43" t="s">
        <v>285</v>
      </c>
      <c r="C43" s="37">
        <v>43872</v>
      </c>
      <c r="D43" s="37">
        <v>43872</v>
      </c>
    </row>
    <row r="44" spans="1:5">
      <c r="A44" t="s">
        <v>286</v>
      </c>
      <c r="B44" t="s">
        <v>287</v>
      </c>
      <c r="C44" s="37">
        <v>44001</v>
      </c>
      <c r="D44" s="37">
        <v>44001</v>
      </c>
    </row>
    <row r="45" spans="1:5">
      <c r="A45" t="s">
        <v>286</v>
      </c>
      <c r="B45" t="s">
        <v>229</v>
      </c>
      <c r="C45" s="37">
        <v>43989</v>
      </c>
      <c r="D45" s="37">
        <v>43989</v>
      </c>
    </row>
    <row r="46" spans="1:5" hidden="1">
      <c r="A46" t="s">
        <v>286</v>
      </c>
      <c r="B46" t="s">
        <v>288</v>
      </c>
      <c r="C46" s="37">
        <v>43858</v>
      </c>
      <c r="D46" s="37">
        <v>43858</v>
      </c>
      <c r="E46" t="s">
        <v>331</v>
      </c>
    </row>
    <row r="47" spans="1:5" hidden="1">
      <c r="A47" t="s">
        <v>286</v>
      </c>
      <c r="B47" t="s">
        <v>289</v>
      </c>
      <c r="C47" s="37">
        <v>43992</v>
      </c>
      <c r="D47" s="37">
        <v>43992</v>
      </c>
      <c r="E47" t="s">
        <v>331</v>
      </c>
    </row>
    <row r="48" spans="1:5" hidden="1">
      <c r="A48" t="s">
        <v>286</v>
      </c>
      <c r="B48" t="s">
        <v>290</v>
      </c>
      <c r="C48" s="37">
        <v>42427</v>
      </c>
      <c r="D48" s="37">
        <v>43151</v>
      </c>
      <c r="E48" t="s">
        <v>331</v>
      </c>
    </row>
    <row r="49" spans="1:5" hidden="1">
      <c r="A49" t="s">
        <v>286</v>
      </c>
      <c r="B49" t="s">
        <v>291</v>
      </c>
      <c r="C49" s="37">
        <v>42422</v>
      </c>
      <c r="D49" s="37">
        <v>42427</v>
      </c>
      <c r="E49" t="s">
        <v>331</v>
      </c>
    </row>
    <row r="50" spans="1:5">
      <c r="A50" t="s">
        <v>286</v>
      </c>
      <c r="B50" t="s">
        <v>292</v>
      </c>
      <c r="C50" s="37">
        <v>43962</v>
      </c>
      <c r="D50" s="37">
        <v>43962</v>
      </c>
    </row>
    <row r="51" spans="1:5" hidden="1">
      <c r="A51" t="s">
        <v>286</v>
      </c>
      <c r="B51" t="s">
        <v>293</v>
      </c>
      <c r="C51" s="37">
        <v>43842</v>
      </c>
      <c r="D51" s="37">
        <v>43842</v>
      </c>
      <c r="E51" t="s">
        <v>331</v>
      </c>
    </row>
    <row r="52" spans="1:5" hidden="1">
      <c r="A52" t="s">
        <v>286</v>
      </c>
      <c r="B52" t="s">
        <v>294</v>
      </c>
      <c r="C52" s="37">
        <v>43151</v>
      </c>
      <c r="D52" s="37">
        <v>43478</v>
      </c>
      <c r="E52" t="s">
        <v>331</v>
      </c>
    </row>
    <row r="53" spans="1:5" hidden="1">
      <c r="A53" t="s">
        <v>286</v>
      </c>
      <c r="B53" t="s">
        <v>295</v>
      </c>
      <c r="C53" s="37">
        <v>43151</v>
      </c>
      <c r="D53" s="37">
        <v>43989</v>
      </c>
      <c r="E53" t="s">
        <v>331</v>
      </c>
    </row>
    <row r="54" spans="1:5" hidden="1">
      <c r="A54" t="s">
        <v>286</v>
      </c>
      <c r="B54" t="s">
        <v>296</v>
      </c>
      <c r="C54" s="37">
        <v>44002</v>
      </c>
      <c r="D54" s="37">
        <v>44002</v>
      </c>
      <c r="E54" t="s">
        <v>331</v>
      </c>
    </row>
    <row r="55" spans="1:5" hidden="1">
      <c r="A55" t="s">
        <v>286</v>
      </c>
      <c r="B55" t="s">
        <v>297</v>
      </c>
      <c r="C55" s="37">
        <v>42823</v>
      </c>
      <c r="D55" s="37">
        <v>42823</v>
      </c>
      <c r="E55" t="s">
        <v>331</v>
      </c>
    </row>
    <row r="56" spans="1:5">
      <c r="A56" t="s">
        <v>286</v>
      </c>
      <c r="B56" t="s">
        <v>231</v>
      </c>
      <c r="C56" s="37">
        <v>43833</v>
      </c>
      <c r="D56" s="37">
        <v>43873</v>
      </c>
    </row>
    <row r="57" spans="1:5" hidden="1">
      <c r="A57" t="s">
        <v>286</v>
      </c>
      <c r="B57" t="s">
        <v>298</v>
      </c>
      <c r="C57" s="37">
        <v>43992</v>
      </c>
      <c r="D57" s="37">
        <v>43992</v>
      </c>
      <c r="E57" t="s">
        <v>331</v>
      </c>
    </row>
    <row r="58" spans="1:5" hidden="1">
      <c r="A58" t="s">
        <v>286</v>
      </c>
      <c r="B58" t="s">
        <v>299</v>
      </c>
      <c r="C58" s="37">
        <v>43996</v>
      </c>
      <c r="D58" s="37">
        <v>43996</v>
      </c>
      <c r="E58" t="s">
        <v>331</v>
      </c>
    </row>
    <row r="59" spans="1:5" hidden="1">
      <c r="A59" t="s">
        <v>286</v>
      </c>
      <c r="B59" t="s">
        <v>300</v>
      </c>
      <c r="C59" s="37">
        <v>42400</v>
      </c>
      <c r="D59" s="37">
        <v>42400</v>
      </c>
      <c r="E59" t="s">
        <v>331</v>
      </c>
    </row>
    <row r="60" spans="1:5">
      <c r="A60" t="s">
        <v>286</v>
      </c>
      <c r="B60" t="s">
        <v>301</v>
      </c>
      <c r="C60" s="37">
        <v>43851</v>
      </c>
      <c r="D60" s="37">
        <v>43996</v>
      </c>
    </row>
    <row r="61" spans="1:5" hidden="1">
      <c r="A61" t="s">
        <v>286</v>
      </c>
      <c r="B61" t="s">
        <v>302</v>
      </c>
      <c r="C61" s="37">
        <v>43982</v>
      </c>
      <c r="D61" s="37">
        <v>43996</v>
      </c>
      <c r="E61" t="s">
        <v>331</v>
      </c>
    </row>
    <row r="62" spans="1:5" hidden="1">
      <c r="A62" t="s">
        <v>286</v>
      </c>
      <c r="B62" t="s">
        <v>303</v>
      </c>
      <c r="C62" s="37">
        <v>43819</v>
      </c>
      <c r="D62" s="37">
        <v>43982</v>
      </c>
      <c r="E62" t="s">
        <v>331</v>
      </c>
    </row>
    <row r="63" spans="1:5" hidden="1">
      <c r="A63" t="s">
        <v>286</v>
      </c>
      <c r="B63" t="s">
        <v>304</v>
      </c>
      <c r="C63" s="37">
        <v>43798</v>
      </c>
      <c r="D63" s="37">
        <v>43799</v>
      </c>
      <c r="E63" t="s">
        <v>331</v>
      </c>
    </row>
    <row r="64" spans="1:5">
      <c r="A64" t="s">
        <v>286</v>
      </c>
      <c r="B64" t="s">
        <v>305</v>
      </c>
      <c r="C64" s="37">
        <v>43974</v>
      </c>
      <c r="D64" s="37">
        <v>43974</v>
      </c>
    </row>
    <row r="65" spans="1:5">
      <c r="A65" t="s">
        <v>286</v>
      </c>
      <c r="B65" t="s">
        <v>186</v>
      </c>
      <c r="C65" s="37">
        <v>43845</v>
      </c>
      <c r="D65" s="37">
        <v>43845</v>
      </c>
    </row>
    <row r="66" spans="1:5">
      <c r="A66" t="s">
        <v>286</v>
      </c>
      <c r="B66" t="s">
        <v>306</v>
      </c>
      <c r="C66" s="37">
        <v>44001</v>
      </c>
      <c r="D66" s="37">
        <v>44001</v>
      </c>
    </row>
    <row r="67" spans="1:5">
      <c r="A67" t="s">
        <v>286</v>
      </c>
      <c r="B67" t="s">
        <v>307</v>
      </c>
      <c r="C67" s="37">
        <v>43850</v>
      </c>
      <c r="D67" s="37">
        <v>43850</v>
      </c>
    </row>
    <row r="68" spans="1:5">
      <c r="A68" t="s">
        <v>286</v>
      </c>
      <c r="B68" t="s">
        <v>228</v>
      </c>
      <c r="C68" s="37">
        <v>43827</v>
      </c>
      <c r="D68" s="37">
        <v>43827</v>
      </c>
    </row>
    <row r="69" spans="1:5">
      <c r="A69" t="s">
        <v>286</v>
      </c>
      <c r="B69" t="s">
        <v>308</v>
      </c>
      <c r="C69" s="37">
        <v>42400</v>
      </c>
      <c r="D69" s="37">
        <v>42400</v>
      </c>
    </row>
    <row r="70" spans="1:5">
      <c r="A70" t="s">
        <v>286</v>
      </c>
      <c r="B70" t="s">
        <v>309</v>
      </c>
      <c r="C70" s="37">
        <v>43996</v>
      </c>
      <c r="D70" s="37">
        <v>43997</v>
      </c>
    </row>
    <row r="71" spans="1:5" hidden="1">
      <c r="A71" t="s">
        <v>286</v>
      </c>
      <c r="B71" t="s">
        <v>310</v>
      </c>
      <c r="C71" s="37">
        <v>43996</v>
      </c>
      <c r="D71" s="37">
        <v>43997</v>
      </c>
      <c r="E71" t="s">
        <v>331</v>
      </c>
    </row>
    <row r="72" spans="1:5" hidden="1">
      <c r="A72" t="s">
        <v>286</v>
      </c>
      <c r="B72" t="s">
        <v>311</v>
      </c>
      <c r="C72" s="37">
        <v>43995</v>
      </c>
      <c r="D72" s="37">
        <v>43995</v>
      </c>
      <c r="E72" t="s">
        <v>331</v>
      </c>
    </row>
    <row r="73" spans="1:5" hidden="1">
      <c r="A73" t="s">
        <v>286</v>
      </c>
      <c r="B73" t="s">
        <v>312</v>
      </c>
      <c r="C73" s="37">
        <v>43992</v>
      </c>
      <c r="D73" s="37">
        <v>43992</v>
      </c>
      <c r="E73" t="s">
        <v>331</v>
      </c>
    </row>
    <row r="74" spans="1:5">
      <c r="A74" t="s">
        <v>286</v>
      </c>
      <c r="B74" t="s">
        <v>313</v>
      </c>
      <c r="C74" s="37">
        <v>43809</v>
      </c>
      <c r="D74" s="37">
        <v>43809</v>
      </c>
    </row>
    <row r="75" spans="1:5">
      <c r="A75" t="s">
        <v>286</v>
      </c>
      <c r="B75" t="s">
        <v>314</v>
      </c>
      <c r="C75" s="37">
        <v>43975</v>
      </c>
      <c r="D75" s="37">
        <v>43975</v>
      </c>
    </row>
    <row r="76" spans="1:5">
      <c r="A76" t="s">
        <v>286</v>
      </c>
      <c r="B76" t="s">
        <v>117</v>
      </c>
      <c r="C76" s="37">
        <v>43975</v>
      </c>
      <c r="D76" s="37">
        <v>43975</v>
      </c>
    </row>
    <row r="77" spans="1:5" hidden="1">
      <c r="A77" t="s">
        <v>286</v>
      </c>
      <c r="B77" t="s">
        <v>315</v>
      </c>
      <c r="C77" s="37">
        <v>43846</v>
      </c>
      <c r="D77" s="37">
        <v>43846</v>
      </c>
      <c r="E77" t="s">
        <v>331</v>
      </c>
    </row>
    <row r="78" spans="1:5" hidden="1">
      <c r="A78" t="s">
        <v>286</v>
      </c>
      <c r="B78" t="s">
        <v>316</v>
      </c>
      <c r="C78" s="37">
        <v>43187</v>
      </c>
      <c r="D78" s="37">
        <v>43810</v>
      </c>
      <c r="E78" t="s">
        <v>331</v>
      </c>
    </row>
    <row r="79" spans="1:5">
      <c r="A79" t="s">
        <v>286</v>
      </c>
      <c r="B79" t="s">
        <v>317</v>
      </c>
      <c r="C79" s="37">
        <v>43975</v>
      </c>
      <c r="D79" s="37">
        <v>43975</v>
      </c>
    </row>
    <row r="80" spans="1:5">
      <c r="A80" t="s">
        <v>286</v>
      </c>
      <c r="B80" t="s">
        <v>43</v>
      </c>
      <c r="C80" s="37">
        <v>43988</v>
      </c>
      <c r="D80" s="37">
        <v>43988</v>
      </c>
    </row>
    <row r="81" spans="1:5">
      <c r="A81" t="s">
        <v>286</v>
      </c>
      <c r="B81" t="s">
        <v>46</v>
      </c>
      <c r="C81" s="37">
        <v>43844</v>
      </c>
      <c r="D81" s="37">
        <v>43845</v>
      </c>
    </row>
    <row r="82" spans="1:5" hidden="1">
      <c r="A82" t="s">
        <v>286</v>
      </c>
      <c r="B82" t="s">
        <v>318</v>
      </c>
      <c r="C82" s="37">
        <v>43975</v>
      </c>
      <c r="D82" s="37">
        <v>43995</v>
      </c>
      <c r="E82" t="s">
        <v>331</v>
      </c>
    </row>
    <row r="83" spans="1:5">
      <c r="A83" t="s">
        <v>286</v>
      </c>
      <c r="B83" t="s">
        <v>44</v>
      </c>
      <c r="C83" s="37">
        <v>44002</v>
      </c>
      <c r="D83" s="37">
        <v>44002</v>
      </c>
    </row>
    <row r="84" spans="1:5" hidden="1">
      <c r="A84" t="s">
        <v>286</v>
      </c>
      <c r="B84" t="s">
        <v>319</v>
      </c>
      <c r="C84" s="37">
        <v>43823</v>
      </c>
      <c r="D84" s="37">
        <v>43843</v>
      </c>
      <c r="E84" t="s">
        <v>331</v>
      </c>
    </row>
    <row r="85" spans="1:5">
      <c r="A85" t="s">
        <v>286</v>
      </c>
      <c r="B85" t="s">
        <v>230</v>
      </c>
      <c r="C85" s="37">
        <v>43995</v>
      </c>
      <c r="D85" s="37">
        <v>43995</v>
      </c>
    </row>
    <row r="86" spans="1:5">
      <c r="A86" t="s">
        <v>286</v>
      </c>
      <c r="B86" t="s">
        <v>320</v>
      </c>
      <c r="C86" s="37">
        <v>43465</v>
      </c>
      <c r="D86" s="37">
        <v>43465</v>
      </c>
      <c r="E86" t="s">
        <v>332</v>
      </c>
    </row>
    <row r="87" spans="1:5">
      <c r="A87" t="s">
        <v>286</v>
      </c>
      <c r="B87" t="s">
        <v>321</v>
      </c>
      <c r="C87" s="37">
        <v>42485</v>
      </c>
      <c r="D87" s="37">
        <v>43184</v>
      </c>
      <c r="E87" t="s">
        <v>332</v>
      </c>
    </row>
    <row r="88" spans="1:5">
      <c r="A88" t="s">
        <v>286</v>
      </c>
      <c r="B88" t="s">
        <v>322</v>
      </c>
      <c r="C88" s="37">
        <v>43988</v>
      </c>
      <c r="D88" s="37">
        <v>44000</v>
      </c>
    </row>
    <row r="89" spans="1:5">
      <c r="A89" t="s">
        <v>286</v>
      </c>
      <c r="B89" t="s">
        <v>323</v>
      </c>
      <c r="C89" s="37">
        <v>43829</v>
      </c>
      <c r="D89" s="37">
        <v>43829</v>
      </c>
    </row>
    <row r="90" spans="1:5" hidden="1">
      <c r="A90" t="s">
        <v>286</v>
      </c>
      <c r="B90" t="s">
        <v>324</v>
      </c>
      <c r="C90" s="37">
        <v>43820</v>
      </c>
      <c r="D90" s="37">
        <v>43820</v>
      </c>
      <c r="E90" t="s">
        <v>331</v>
      </c>
    </row>
    <row r="91" spans="1:5" hidden="1">
      <c r="A91" t="s">
        <v>286</v>
      </c>
      <c r="B91" t="s">
        <v>325</v>
      </c>
      <c r="C91" s="37">
        <v>42693</v>
      </c>
      <c r="D91" s="37">
        <v>43800</v>
      </c>
      <c r="E91" t="s">
        <v>331</v>
      </c>
    </row>
    <row r="92" spans="1:5" hidden="1">
      <c r="A92" t="s">
        <v>286</v>
      </c>
      <c r="B92" t="s">
        <v>326</v>
      </c>
      <c r="C92" s="37">
        <v>43466</v>
      </c>
      <c r="D92" s="37">
        <v>43800</v>
      </c>
      <c r="E92" t="s">
        <v>331</v>
      </c>
    </row>
    <row r="93" spans="1:5" hidden="1">
      <c r="A93" t="s">
        <v>286</v>
      </c>
      <c r="B93" t="s">
        <v>327</v>
      </c>
      <c r="C93" s="37">
        <v>43780</v>
      </c>
      <c r="D93" s="37">
        <v>43836</v>
      </c>
      <c r="E93" t="s">
        <v>331</v>
      </c>
    </row>
    <row r="94" spans="1:5" hidden="1">
      <c r="A94" t="s">
        <v>286</v>
      </c>
      <c r="B94" t="s">
        <v>328</v>
      </c>
      <c r="C94" s="37">
        <v>43968</v>
      </c>
      <c r="D94" s="37">
        <v>43968</v>
      </c>
      <c r="E94" t="s">
        <v>331</v>
      </c>
    </row>
    <row r="95" spans="1:5" hidden="1">
      <c r="A95" t="s">
        <v>286</v>
      </c>
      <c r="B95" t="s">
        <v>329</v>
      </c>
      <c r="C95" s="37">
        <v>43465</v>
      </c>
      <c r="D95" s="37">
        <v>43820</v>
      </c>
      <c r="E95" t="s">
        <v>331</v>
      </c>
    </row>
  </sheetData>
  <autoFilter ref="A1:E95" xr:uid="{E56B1FF9-3346-45D9-A8E8-48BE81B057F7}">
    <filterColumn colId="0">
      <filters>
        <filter val="U"/>
      </filters>
    </filterColumn>
    <filterColumn colId="4">
      <filters blank="1">
        <filter val="?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5C7EC-EF5B-47DA-AE1B-CF3EEA06F69E}">
  <dimension ref="A1:A5"/>
  <sheetViews>
    <sheetView workbookViewId="0">
      <selection activeCell="B5" sqref="B5"/>
    </sheetView>
  </sheetViews>
  <sheetFormatPr defaultRowHeight="15"/>
  <cols>
    <col min="1" max="1" width="19.42578125" customWidth="1"/>
  </cols>
  <sheetData>
    <row r="1" spans="1:1">
      <c r="A1" t="s">
        <v>614</v>
      </c>
    </row>
    <row r="2" spans="1:1">
      <c r="A2" t="s">
        <v>296</v>
      </c>
    </row>
    <row r="3" spans="1:1">
      <c r="A3" t="s">
        <v>615</v>
      </c>
    </row>
    <row r="4" spans="1:1">
      <c r="A4" t="s">
        <v>317</v>
      </c>
    </row>
    <row r="5" spans="1:1">
      <c r="A5" t="s">
        <v>302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6D801-3E13-4E99-8E4E-00DE466D45BE}">
  <sheetPr codeName="Sheet5"/>
  <dimension ref="A2:C5"/>
  <sheetViews>
    <sheetView workbookViewId="0">
      <selection activeCell="B9" sqref="B9"/>
    </sheetView>
  </sheetViews>
  <sheetFormatPr defaultRowHeight="15"/>
  <cols>
    <col min="2" max="2" width="16.85546875" customWidth="1"/>
    <col min="3" max="3" width="79" customWidth="1"/>
  </cols>
  <sheetData>
    <row r="2" spans="1:3">
      <c r="A2">
        <v>3</v>
      </c>
      <c r="B2" t="s">
        <v>62</v>
      </c>
      <c r="C2" t="s">
        <v>63</v>
      </c>
    </row>
    <row r="3" spans="1:3">
      <c r="A3">
        <v>2</v>
      </c>
      <c r="B3" t="s">
        <v>64</v>
      </c>
    </row>
    <row r="4" spans="1:3" ht="73.5" customHeight="1">
      <c r="A4">
        <v>2</v>
      </c>
      <c r="B4" t="s">
        <v>65</v>
      </c>
      <c r="C4" s="3" t="s">
        <v>66</v>
      </c>
    </row>
    <row r="5" spans="1:3">
      <c r="A5">
        <v>1</v>
      </c>
      <c r="B5" t="s">
        <v>68</v>
      </c>
      <c r="C5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607D8-F56A-46DB-9E73-EC70446DCC5E}">
  <sheetPr codeName="Sheet2"/>
  <dimension ref="A1:B6"/>
  <sheetViews>
    <sheetView workbookViewId="0">
      <selection activeCell="P20" sqref="P20"/>
    </sheetView>
  </sheetViews>
  <sheetFormatPr defaultRowHeight="15"/>
  <cols>
    <col min="1" max="1" width="23.5703125" customWidth="1"/>
  </cols>
  <sheetData>
    <row r="1" spans="1:2">
      <c r="A1" t="s">
        <v>20</v>
      </c>
    </row>
    <row r="2" spans="1:2">
      <c r="A2" t="s">
        <v>21</v>
      </c>
    </row>
    <row r="5" spans="1:2">
      <c r="A5" t="s">
        <v>22</v>
      </c>
      <c r="B5" t="s">
        <v>80</v>
      </c>
    </row>
    <row r="6" spans="1:2">
      <c r="A6" t="s">
        <v>7</v>
      </c>
      <c r="B6" t="s">
        <v>81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68386-0DC8-4BEE-BB1E-0C17B7C52875}">
  <sheetPr codeName="Sheet18"/>
  <dimension ref="A1:E13"/>
  <sheetViews>
    <sheetView topLeftCell="A4" workbookViewId="0">
      <selection activeCell="C6" sqref="C6:C7"/>
    </sheetView>
  </sheetViews>
  <sheetFormatPr defaultRowHeight="15"/>
  <sheetData>
    <row r="1" spans="1:5">
      <c r="B1" t="s">
        <v>449</v>
      </c>
    </row>
    <row r="2" spans="1:5">
      <c r="A2" t="s">
        <v>446</v>
      </c>
      <c r="B2" t="s">
        <v>351</v>
      </c>
      <c r="C2" t="s">
        <v>448</v>
      </c>
    </row>
    <row r="3" spans="1:5">
      <c r="A3">
        <v>1</v>
      </c>
      <c r="B3">
        <v>20</v>
      </c>
      <c r="C3">
        <f>A3*B3</f>
        <v>20</v>
      </c>
      <c r="D3">
        <v>13.74</v>
      </c>
      <c r="E3">
        <v>16.75</v>
      </c>
    </row>
    <row r="4" spans="1:5">
      <c r="A4">
        <v>2</v>
      </c>
      <c r="B4">
        <v>25</v>
      </c>
      <c r="C4">
        <f>A4*B4</f>
        <v>50</v>
      </c>
    </row>
    <row r="5" spans="1:5">
      <c r="A5">
        <v>3</v>
      </c>
      <c r="B5">
        <v>10</v>
      </c>
      <c r="C5">
        <f>A5*B5</f>
        <v>30</v>
      </c>
    </row>
    <row r="6" spans="1:5">
      <c r="A6" t="s">
        <v>447</v>
      </c>
      <c r="B6" t="s">
        <v>451</v>
      </c>
      <c r="C6">
        <f>SUM(C3:C5)</f>
        <v>100</v>
      </c>
      <c r="D6">
        <v>73.3</v>
      </c>
      <c r="E6">
        <v>82.584999999999994</v>
      </c>
    </row>
    <row r="7" spans="1:5">
      <c r="A7" t="s">
        <v>450</v>
      </c>
      <c r="C7">
        <v>-0.5</v>
      </c>
      <c r="D7">
        <v>2</v>
      </c>
      <c r="E7">
        <v>2</v>
      </c>
    </row>
    <row r="8" spans="1:5">
      <c r="A8" t="s">
        <v>453</v>
      </c>
      <c r="C8">
        <f>(C6+C7) / C6</f>
        <v>0.995</v>
      </c>
      <c r="D8">
        <f>(D6+D7) / D6</f>
        <v>1.0272851296043657</v>
      </c>
      <c r="E8">
        <f>(E6+E7) / E6</f>
        <v>1.0242174729067022</v>
      </c>
    </row>
    <row r="9" spans="1:5">
      <c r="A9" t="s">
        <v>452</v>
      </c>
    </row>
    <row r="10" spans="1:5">
      <c r="A10">
        <v>1</v>
      </c>
      <c r="C10">
        <f>C3*C$8</f>
        <v>19.899999999999999</v>
      </c>
      <c r="D10">
        <f>D3*D$8</f>
        <v>14.114897680763985</v>
      </c>
      <c r="E10">
        <f>E3*E$8</f>
        <v>17.155642671187262</v>
      </c>
    </row>
    <row r="11" spans="1:5">
      <c r="A11">
        <v>2</v>
      </c>
      <c r="C11">
        <f>C4*C$8</f>
        <v>49.75</v>
      </c>
    </row>
    <row r="12" spans="1:5">
      <c r="A12">
        <v>3</v>
      </c>
      <c r="C12">
        <f>C5*C$8</f>
        <v>29.85</v>
      </c>
    </row>
    <row r="13" spans="1:5">
      <c r="C13">
        <f>SUM(C10:C12)</f>
        <v>99.5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E99EC-4E48-4A0D-9949-97CC135E53EA}">
  <sheetPr codeName="Sheet7"/>
  <dimension ref="A1"/>
  <sheetViews>
    <sheetView workbookViewId="0">
      <selection activeCell="M28" sqref="M28"/>
    </sheetView>
  </sheetViews>
  <sheetFormatPr defaultRowHeight="15"/>
  <sheetData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086FA-BC76-4860-9395-82D35EE90630}">
  <sheetPr codeName="Sheet19"/>
  <dimension ref="A2:B62"/>
  <sheetViews>
    <sheetView workbookViewId="0">
      <selection activeCell="A15" sqref="A15"/>
    </sheetView>
  </sheetViews>
  <sheetFormatPr defaultRowHeight="15"/>
  <cols>
    <col min="1" max="1" width="6" customWidth="1"/>
    <col min="2" max="2" width="27.140625" bestFit="1" customWidth="1"/>
    <col min="3" max="3" width="12.140625" customWidth="1"/>
  </cols>
  <sheetData>
    <row r="2" spans="1:2">
      <c r="A2">
        <v>1</v>
      </c>
      <c r="B2" t="s">
        <v>330</v>
      </c>
    </row>
    <row r="3" spans="1:2">
      <c r="A3">
        <v>1</v>
      </c>
      <c r="B3" t="s">
        <v>377</v>
      </c>
    </row>
    <row r="4" spans="1:2">
      <c r="A4">
        <v>1</v>
      </c>
      <c r="B4" t="s">
        <v>132</v>
      </c>
    </row>
    <row r="5" spans="1:2">
      <c r="A5">
        <v>1</v>
      </c>
      <c r="B5" t="s">
        <v>378</v>
      </c>
    </row>
    <row r="6" spans="1:2">
      <c r="A6">
        <v>1</v>
      </c>
      <c r="B6" t="s">
        <v>117</v>
      </c>
    </row>
    <row r="7" spans="1:2">
      <c r="A7">
        <v>1</v>
      </c>
      <c r="B7" t="s">
        <v>379</v>
      </c>
    </row>
    <row r="8" spans="1:2">
      <c r="A8">
        <v>1</v>
      </c>
      <c r="B8" t="s">
        <v>380</v>
      </c>
    </row>
    <row r="9" spans="1:2">
      <c r="A9">
        <v>1</v>
      </c>
      <c r="B9" t="s">
        <v>381</v>
      </c>
    </row>
    <row r="10" spans="1:2">
      <c r="A10">
        <v>1</v>
      </c>
      <c r="B10" t="s">
        <v>382</v>
      </c>
    </row>
    <row r="11" spans="1:2">
      <c r="A11">
        <v>1</v>
      </c>
      <c r="B11" t="s">
        <v>383</v>
      </c>
    </row>
    <row r="12" spans="1:2">
      <c r="A12">
        <v>1</v>
      </c>
      <c r="B12" t="s">
        <v>384</v>
      </c>
    </row>
    <row r="13" spans="1:2">
      <c r="A13">
        <v>1</v>
      </c>
      <c r="B13" t="s">
        <v>385</v>
      </c>
    </row>
    <row r="14" spans="1:2">
      <c r="A14">
        <v>1</v>
      </c>
      <c r="B14" t="s">
        <v>386</v>
      </c>
    </row>
    <row r="15" spans="1:2">
      <c r="B15" t="s">
        <v>387</v>
      </c>
    </row>
    <row r="16" spans="1:2">
      <c r="B16" t="s">
        <v>388</v>
      </c>
    </row>
    <row r="17" spans="2:2">
      <c r="B17" t="s">
        <v>389</v>
      </c>
    </row>
    <row r="18" spans="2:2">
      <c r="B18" t="s">
        <v>390</v>
      </c>
    </row>
    <row r="19" spans="2:2">
      <c r="B19" t="s">
        <v>391</v>
      </c>
    </row>
    <row r="20" spans="2:2">
      <c r="B20" t="s">
        <v>392</v>
      </c>
    </row>
    <row r="21" spans="2:2">
      <c r="B21" t="s">
        <v>393</v>
      </c>
    </row>
    <row r="22" spans="2:2">
      <c r="B22" t="s">
        <v>394</v>
      </c>
    </row>
    <row r="23" spans="2:2">
      <c r="B23" t="s">
        <v>395</v>
      </c>
    </row>
    <row r="24" spans="2:2">
      <c r="B24" t="s">
        <v>396</v>
      </c>
    </row>
    <row r="25" spans="2:2">
      <c r="B25" t="s">
        <v>397</v>
      </c>
    </row>
    <row r="26" spans="2:2">
      <c r="B26" t="s">
        <v>398</v>
      </c>
    </row>
    <row r="27" spans="2:2">
      <c r="B27" t="s">
        <v>399</v>
      </c>
    </row>
    <row r="28" spans="2:2">
      <c r="B28" t="s">
        <v>400</v>
      </c>
    </row>
    <row r="29" spans="2:2">
      <c r="B29" t="s">
        <v>401</v>
      </c>
    </row>
    <row r="30" spans="2:2">
      <c r="B30" t="s">
        <v>402</v>
      </c>
    </row>
    <row r="31" spans="2:2">
      <c r="B31" t="s">
        <v>403</v>
      </c>
    </row>
    <row r="32" spans="2:2">
      <c r="B32" t="s">
        <v>404</v>
      </c>
    </row>
    <row r="33" spans="2:2">
      <c r="B33" t="s">
        <v>405</v>
      </c>
    </row>
    <row r="34" spans="2:2">
      <c r="B34" t="s">
        <v>406</v>
      </c>
    </row>
    <row r="35" spans="2:2">
      <c r="B35" t="s">
        <v>407</v>
      </c>
    </row>
    <row r="36" spans="2:2">
      <c r="B36" t="s">
        <v>408</v>
      </c>
    </row>
    <row r="37" spans="2:2">
      <c r="B37" t="s">
        <v>409</v>
      </c>
    </row>
    <row r="38" spans="2:2">
      <c r="B38" t="s">
        <v>410</v>
      </c>
    </row>
    <row r="39" spans="2:2">
      <c r="B39" t="s">
        <v>411</v>
      </c>
    </row>
    <row r="40" spans="2:2">
      <c r="B40" t="s">
        <v>412</v>
      </c>
    </row>
    <row r="41" spans="2:2">
      <c r="B41" t="s">
        <v>413</v>
      </c>
    </row>
    <row r="42" spans="2:2">
      <c r="B42" t="s">
        <v>414</v>
      </c>
    </row>
    <row r="43" spans="2:2">
      <c r="B43" t="s">
        <v>415</v>
      </c>
    </row>
    <row r="44" spans="2:2">
      <c r="B44" t="s">
        <v>416</v>
      </c>
    </row>
    <row r="45" spans="2:2">
      <c r="B45" t="s">
        <v>417</v>
      </c>
    </row>
    <row r="46" spans="2:2">
      <c r="B46" t="s">
        <v>418</v>
      </c>
    </row>
    <row r="47" spans="2:2">
      <c r="B47" t="s">
        <v>419</v>
      </c>
    </row>
    <row r="48" spans="2:2">
      <c r="B48" t="s">
        <v>420</v>
      </c>
    </row>
    <row r="49" spans="2:2">
      <c r="B49" t="s">
        <v>421</v>
      </c>
    </row>
    <row r="50" spans="2:2">
      <c r="B50" t="s">
        <v>422</v>
      </c>
    </row>
    <row r="51" spans="2:2">
      <c r="B51" t="s">
        <v>423</v>
      </c>
    </row>
    <row r="52" spans="2:2">
      <c r="B52" t="s">
        <v>424</v>
      </c>
    </row>
    <row r="53" spans="2:2">
      <c r="B53" t="s">
        <v>425</v>
      </c>
    </row>
    <row r="54" spans="2:2">
      <c r="B54" t="s">
        <v>426</v>
      </c>
    </row>
    <row r="55" spans="2:2">
      <c r="B55" t="s">
        <v>427</v>
      </c>
    </row>
    <row r="56" spans="2:2">
      <c r="B56" t="s">
        <v>428</v>
      </c>
    </row>
    <row r="57" spans="2:2">
      <c r="B57" t="s">
        <v>429</v>
      </c>
    </row>
    <row r="58" spans="2:2">
      <c r="B58" t="s">
        <v>430</v>
      </c>
    </row>
    <row r="59" spans="2:2">
      <c r="B59" t="s">
        <v>355</v>
      </c>
    </row>
    <row r="60" spans="2:2">
      <c r="B60" t="s">
        <v>431</v>
      </c>
    </row>
    <row r="61" spans="2:2">
      <c r="B61" t="s">
        <v>432</v>
      </c>
    </row>
    <row r="62" spans="2:2">
      <c r="B62" t="s">
        <v>433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9DBAA-B5E4-4F0C-9A47-53EEACDA4F1F}">
  <sheetPr codeName="Sheet8"/>
  <dimension ref="A3:I44"/>
  <sheetViews>
    <sheetView tabSelected="1" topLeftCell="A12" workbookViewId="0">
      <selection activeCell="E41" sqref="E41"/>
    </sheetView>
  </sheetViews>
  <sheetFormatPr defaultRowHeight="15"/>
  <cols>
    <col min="1" max="2" width="13" customWidth="1"/>
    <col min="3" max="3" width="14.140625" customWidth="1"/>
  </cols>
  <sheetData>
    <row r="3" spans="4:9" ht="15.75">
      <c r="D3" s="15" t="s">
        <v>49</v>
      </c>
      <c r="I3" s="16" t="s">
        <v>54</v>
      </c>
    </row>
    <row r="4" spans="4:9">
      <c r="D4" t="s">
        <v>50</v>
      </c>
      <c r="I4" t="s">
        <v>55</v>
      </c>
    </row>
    <row r="5" spans="4:9">
      <c r="D5" t="s">
        <v>51</v>
      </c>
      <c r="I5" t="s">
        <v>59</v>
      </c>
    </row>
    <row r="6" spans="4:9">
      <c r="D6" t="s">
        <v>52</v>
      </c>
      <c r="I6" t="s">
        <v>57</v>
      </c>
    </row>
    <row r="7" spans="4:9">
      <c r="D7" t="s">
        <v>53</v>
      </c>
      <c r="I7" t="s">
        <v>56</v>
      </c>
    </row>
    <row r="8" spans="4:9">
      <c r="I8" t="s">
        <v>58</v>
      </c>
    </row>
    <row r="9" spans="4:9">
      <c r="I9" t="s">
        <v>60</v>
      </c>
    </row>
    <row r="17" spans="1:3">
      <c r="C17" s="25"/>
    </row>
    <row r="18" spans="1:3">
      <c r="C18" s="25" t="s">
        <v>75</v>
      </c>
    </row>
    <row r="19" spans="1:3">
      <c r="C19" s="25" t="s">
        <v>76</v>
      </c>
    </row>
    <row r="20" spans="1:3">
      <c r="C20" s="25" t="s">
        <v>77</v>
      </c>
    </row>
    <row r="21" spans="1:3">
      <c r="C21" s="25"/>
    </row>
    <row r="22" spans="1:3">
      <c r="C22" s="25"/>
    </row>
    <row r="23" spans="1:3">
      <c r="C23" s="25"/>
    </row>
    <row r="24" spans="1:3">
      <c r="C24" s="25"/>
    </row>
    <row r="25" spans="1:3">
      <c r="C25" s="25"/>
    </row>
    <row r="27" spans="1:3" ht="15.75" thickBot="1"/>
    <row r="28" spans="1:3" ht="11.25" customHeight="1">
      <c r="A28" s="100" t="s">
        <v>69</v>
      </c>
      <c r="B28" s="19" t="s">
        <v>71</v>
      </c>
      <c r="C28" s="22" t="s">
        <v>33</v>
      </c>
    </row>
    <row r="29" spans="1:3" ht="12" customHeight="1">
      <c r="A29" s="101"/>
      <c r="B29" s="20" t="s">
        <v>72</v>
      </c>
      <c r="C29" s="23" t="s">
        <v>34</v>
      </c>
    </row>
    <row r="30" spans="1:3" ht="15.75" thickBot="1">
      <c r="A30" s="101"/>
      <c r="B30" s="21"/>
      <c r="C30" s="24" t="s">
        <v>73</v>
      </c>
    </row>
    <row r="31" spans="1:3" ht="15.75" thickBot="1">
      <c r="A31" s="102"/>
      <c r="B31" s="18"/>
      <c r="C31" s="17" t="s">
        <v>70</v>
      </c>
    </row>
    <row r="33" spans="2:5">
      <c r="B33" t="s">
        <v>74</v>
      </c>
    </row>
    <row r="42" spans="2:5">
      <c r="E42">
        <v>224</v>
      </c>
    </row>
    <row r="43" spans="2:5">
      <c r="E43">
        <v>222</v>
      </c>
    </row>
    <row r="44" spans="2:5">
      <c r="E44">
        <f>E42+E43-220</f>
        <v>226</v>
      </c>
    </row>
  </sheetData>
  <mergeCells count="1">
    <mergeCell ref="A28:A3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D24DB-BCD6-42C8-83F2-9BBD4877CA58}">
  <sheetPr codeName="Sheet3"/>
  <dimension ref="A2:D30"/>
  <sheetViews>
    <sheetView workbookViewId="0">
      <selection activeCell="I26" sqref="I26"/>
    </sheetView>
  </sheetViews>
  <sheetFormatPr defaultRowHeight="15"/>
  <cols>
    <col min="1" max="3" width="4.5703125" customWidth="1"/>
  </cols>
  <sheetData>
    <row r="2" spans="1:2">
      <c r="A2" t="s">
        <v>87</v>
      </c>
    </row>
    <row r="4" spans="1:2">
      <c r="A4" t="s">
        <v>86</v>
      </c>
    </row>
    <row r="6" spans="1:2">
      <c r="A6" s="2" t="s">
        <v>91</v>
      </c>
    </row>
    <row r="7" spans="1:2">
      <c r="B7" t="s">
        <v>88</v>
      </c>
    </row>
    <row r="9" spans="1:2">
      <c r="A9" t="s">
        <v>89</v>
      </c>
    </row>
    <row r="10" spans="1:2">
      <c r="A10" t="s">
        <v>90</v>
      </c>
    </row>
    <row r="11" spans="1:2">
      <c r="B11" t="s">
        <v>162</v>
      </c>
    </row>
    <row r="17" spans="1:4">
      <c r="A17" t="s">
        <v>130</v>
      </c>
    </row>
    <row r="18" spans="1:4">
      <c r="A18" t="s">
        <v>119</v>
      </c>
    </row>
    <row r="20" spans="1:4">
      <c r="B20" t="s">
        <v>120</v>
      </c>
    </row>
    <row r="21" spans="1:4">
      <c r="B21" t="s">
        <v>128</v>
      </c>
    </row>
    <row r="22" spans="1:4">
      <c r="C22" t="s">
        <v>121</v>
      </c>
    </row>
    <row r="23" spans="1:4">
      <c r="C23" t="s">
        <v>122</v>
      </c>
    </row>
    <row r="24" spans="1:4">
      <c r="D24" t="s">
        <v>123</v>
      </c>
    </row>
    <row r="25" spans="1:4">
      <c r="C25" t="s">
        <v>125</v>
      </c>
    </row>
    <row r="26" spans="1:4">
      <c r="C26" t="s">
        <v>126</v>
      </c>
    </row>
    <row r="27" spans="1:4">
      <c r="C27" t="s">
        <v>124</v>
      </c>
    </row>
    <row r="28" spans="1:4">
      <c r="B28" t="s">
        <v>129</v>
      </c>
    </row>
    <row r="29" spans="1:4">
      <c r="A29" t="s">
        <v>163</v>
      </c>
      <c r="B29" s="29" t="s">
        <v>127</v>
      </c>
    </row>
    <row r="30" spans="1:4">
      <c r="A30" t="s">
        <v>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AFF3D-2E3E-47FC-96E4-8D0D10DB3969}">
  <sheetPr codeName="Sheet9"/>
  <dimension ref="A1:B30"/>
  <sheetViews>
    <sheetView workbookViewId="0">
      <selection activeCell="B27" sqref="B27"/>
    </sheetView>
  </sheetViews>
  <sheetFormatPr defaultRowHeight="15"/>
  <cols>
    <col min="1" max="1" width="16.28515625" customWidth="1"/>
    <col min="2" max="2" width="42.85546875" customWidth="1"/>
  </cols>
  <sheetData>
    <row r="1" spans="1:2">
      <c r="A1" t="s">
        <v>132</v>
      </c>
    </row>
    <row r="2" spans="1:2">
      <c r="A2" s="28" t="s">
        <v>133</v>
      </c>
      <c r="B2" t="str">
        <f>"Convert.ToDateTime(""" &amp; A2 &amp; """),"</f>
        <v>Convert.ToDateTime("2018-11-21"),</v>
      </c>
    </row>
    <row r="3" spans="1:2">
      <c r="A3" s="28" t="s">
        <v>134</v>
      </c>
      <c r="B3" t="str">
        <f t="shared" ref="B3:B29" si="0">"Convert.ToDateTime(""" &amp; A3 &amp; """),"</f>
        <v>Convert.ToDateTime("2018-11-24"),</v>
      </c>
    </row>
    <row r="4" spans="1:2">
      <c r="A4" s="28" t="s">
        <v>135</v>
      </c>
      <c r="B4" t="str">
        <f t="shared" si="0"/>
        <v>Convert.ToDateTime("2018-12-16"),</v>
      </c>
    </row>
    <row r="5" spans="1:2">
      <c r="A5" s="28" t="s">
        <v>136</v>
      </c>
      <c r="B5" t="str">
        <f t="shared" si="0"/>
        <v>Convert.ToDateTime("2019-01-04"),</v>
      </c>
    </row>
    <row r="6" spans="1:2">
      <c r="A6" s="28" t="s">
        <v>137</v>
      </c>
      <c r="B6" t="str">
        <f t="shared" si="0"/>
        <v>Convert.ToDateTime("2019-01-05"),</v>
      </c>
    </row>
    <row r="7" spans="1:2">
      <c r="A7" s="28" t="s">
        <v>138</v>
      </c>
      <c r="B7" t="str">
        <f t="shared" si="0"/>
        <v>Convert.ToDateTime("2019-01-08"),</v>
      </c>
    </row>
    <row r="8" spans="1:2">
      <c r="A8" s="28" t="s">
        <v>139</v>
      </c>
      <c r="B8" t="str">
        <f t="shared" si="0"/>
        <v>Convert.ToDateTime("2019-01-21"),</v>
      </c>
    </row>
    <row r="9" spans="1:2">
      <c r="A9" s="28" t="s">
        <v>140</v>
      </c>
      <c r="B9" t="str">
        <f t="shared" si="0"/>
        <v>Convert.ToDateTime("2019-01-25"),</v>
      </c>
    </row>
    <row r="10" spans="1:2">
      <c r="A10" s="28" t="s">
        <v>141</v>
      </c>
      <c r="B10" t="str">
        <f t="shared" si="0"/>
        <v>Convert.ToDateTime("2019-01-27"),</v>
      </c>
    </row>
    <row r="11" spans="1:2">
      <c r="A11" s="28" t="s">
        <v>142</v>
      </c>
      <c r="B11" t="str">
        <f t="shared" si="0"/>
        <v>Convert.ToDateTime("2019-01-29"),</v>
      </c>
    </row>
    <row r="12" spans="1:2">
      <c r="A12" s="28" t="s">
        <v>143</v>
      </c>
      <c r="B12" t="str">
        <f t="shared" si="0"/>
        <v>Convert.ToDateTime("2019-02-02"),</v>
      </c>
    </row>
    <row r="13" spans="1:2">
      <c r="A13" s="28" t="s">
        <v>144</v>
      </c>
      <c r="B13" t="str">
        <f t="shared" si="0"/>
        <v>Convert.ToDateTime("2019-02-05"),</v>
      </c>
    </row>
    <row r="14" spans="1:2">
      <c r="A14" s="28" t="s">
        <v>145</v>
      </c>
      <c r="B14" t="str">
        <f t="shared" si="0"/>
        <v>Convert.ToDateTime("2019-02-11"),</v>
      </c>
    </row>
    <row r="15" spans="1:2">
      <c r="A15" s="28" t="s">
        <v>146</v>
      </c>
      <c r="B15" t="str">
        <f t="shared" si="0"/>
        <v>Convert.ToDateTime("2019-02-13"),</v>
      </c>
    </row>
    <row r="16" spans="1:2">
      <c r="A16" s="28" t="s">
        <v>147</v>
      </c>
      <c r="B16" t="str">
        <f t="shared" si="0"/>
        <v>Convert.ToDateTime("2019-02-23"),</v>
      </c>
    </row>
    <row r="17" spans="1:2">
      <c r="A17" s="28" t="s">
        <v>148</v>
      </c>
      <c r="B17" t="str">
        <f t="shared" si="0"/>
        <v>Convert.ToDateTime("2019-02-24"),</v>
      </c>
    </row>
    <row r="18" spans="1:2">
      <c r="A18" s="28" t="s">
        <v>149</v>
      </c>
      <c r="B18" t="str">
        <f t="shared" si="0"/>
        <v>Convert.ToDateTime("2019-02-25"),</v>
      </c>
    </row>
    <row r="19" spans="1:2">
      <c r="A19" s="28" t="s">
        <v>150</v>
      </c>
      <c r="B19" t="str">
        <f t="shared" si="0"/>
        <v>Convert.ToDateTime("2019-03-02"),</v>
      </c>
    </row>
    <row r="20" spans="1:2">
      <c r="A20" s="28" t="s">
        <v>151</v>
      </c>
      <c r="B20" t="str">
        <f t="shared" si="0"/>
        <v>Convert.ToDateTime("2019-03-03"),</v>
      </c>
    </row>
    <row r="21" spans="1:2">
      <c r="A21" s="28" t="s">
        <v>152</v>
      </c>
      <c r="B21" t="str">
        <f t="shared" si="0"/>
        <v>Convert.ToDateTime("2019-04-05"),</v>
      </c>
    </row>
    <row r="22" spans="1:2">
      <c r="A22" s="28" t="s">
        <v>153</v>
      </c>
      <c r="B22" t="str">
        <f t="shared" si="0"/>
        <v>Convert.ToDateTime("2019-12-26"),</v>
      </c>
    </row>
    <row r="23" spans="1:2">
      <c r="A23" s="28" t="s">
        <v>154</v>
      </c>
      <c r="B23" t="str">
        <f t="shared" si="0"/>
        <v>Convert.ToDateTime("2020-01-06"),</v>
      </c>
    </row>
    <row r="24" spans="1:2">
      <c r="A24" s="28" t="s">
        <v>155</v>
      </c>
      <c r="B24" t="str">
        <f t="shared" si="0"/>
        <v>Convert.ToDateTime("2020-01-28"),</v>
      </c>
    </row>
    <row r="25" spans="1:2">
      <c r="A25" s="28" t="s">
        <v>156</v>
      </c>
      <c r="B25" t="str">
        <f t="shared" si="0"/>
        <v>Convert.ToDateTime("2020-01-29"),</v>
      </c>
    </row>
    <row r="26" spans="1:2">
      <c r="A26" s="28" t="s">
        <v>157</v>
      </c>
      <c r="B26" t="str">
        <f t="shared" si="0"/>
        <v>Convert.ToDateTime("2020-01-31"),</v>
      </c>
    </row>
    <row r="27" spans="1:2">
      <c r="A27" s="28" t="s">
        <v>158</v>
      </c>
      <c r="B27" t="str">
        <f t="shared" si="0"/>
        <v>Convert.ToDateTime("2020-02-08"),</v>
      </c>
    </row>
    <row r="28" spans="1:2">
      <c r="A28" s="28" t="s">
        <v>159</v>
      </c>
      <c r="B28" t="str">
        <f t="shared" si="0"/>
        <v>Convert.ToDateTime("2020-02-12"),</v>
      </c>
    </row>
    <row r="29" spans="1:2">
      <c r="A29" s="28" t="s">
        <v>160</v>
      </c>
      <c r="B29" t="str">
        <f t="shared" si="0"/>
        <v>Convert.ToDateTime("2020-03-04"),</v>
      </c>
    </row>
    <row r="30" spans="1:2">
      <c r="A30" s="2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7DCF-E7C3-4561-9673-B3729B2C7435}">
  <sheetPr codeName="Sheet10"/>
  <dimension ref="A1:C23"/>
  <sheetViews>
    <sheetView workbookViewId="0">
      <selection activeCell="D16" sqref="D16"/>
    </sheetView>
  </sheetViews>
  <sheetFormatPr defaultRowHeight="15"/>
  <cols>
    <col min="2" max="2" width="23.140625" customWidth="1"/>
    <col min="3" max="3" width="10.28515625" customWidth="1"/>
  </cols>
  <sheetData>
    <row r="1" spans="1:3">
      <c r="A1" s="27" t="s">
        <v>114</v>
      </c>
      <c r="B1" s="27" t="s">
        <v>117</v>
      </c>
      <c r="C1" t="s">
        <v>118</v>
      </c>
    </row>
    <row r="2" spans="1:3">
      <c r="A2" t="s">
        <v>115</v>
      </c>
      <c r="B2" t="s">
        <v>94</v>
      </c>
      <c r="C2" t="s">
        <v>164</v>
      </c>
    </row>
    <row r="3" spans="1:3">
      <c r="A3" t="s">
        <v>115</v>
      </c>
      <c r="B3" t="s">
        <v>98</v>
      </c>
      <c r="C3" t="s">
        <v>165</v>
      </c>
    </row>
    <row r="4" spans="1:3">
      <c r="A4" t="s">
        <v>116</v>
      </c>
      <c r="B4" t="s">
        <v>107</v>
      </c>
      <c r="C4" t="s">
        <v>166</v>
      </c>
    </row>
    <row r="5" spans="1:3">
      <c r="A5" t="s">
        <v>116</v>
      </c>
      <c r="B5" t="s">
        <v>103</v>
      </c>
      <c r="C5" t="s">
        <v>167</v>
      </c>
    </row>
    <row r="6" spans="1:3">
      <c r="A6" t="s">
        <v>116</v>
      </c>
      <c r="B6" t="s">
        <v>106</v>
      </c>
      <c r="C6" t="s">
        <v>168</v>
      </c>
    </row>
    <row r="7" spans="1:3">
      <c r="A7" t="s">
        <v>115</v>
      </c>
      <c r="B7" t="s">
        <v>96</v>
      </c>
      <c r="C7" t="s">
        <v>169</v>
      </c>
    </row>
    <row r="8" spans="1:3">
      <c r="A8" t="s">
        <v>116</v>
      </c>
      <c r="B8" t="s">
        <v>102</v>
      </c>
      <c r="C8" t="s">
        <v>170</v>
      </c>
    </row>
    <row r="9" spans="1:3">
      <c r="A9" t="s">
        <v>116</v>
      </c>
      <c r="B9" t="s">
        <v>101</v>
      </c>
      <c r="C9" t="s">
        <v>171</v>
      </c>
    </row>
    <row r="10" spans="1:3">
      <c r="A10" t="s">
        <v>116</v>
      </c>
      <c r="B10" t="s">
        <v>108</v>
      </c>
      <c r="C10" t="s">
        <v>172</v>
      </c>
    </row>
    <row r="11" spans="1:3">
      <c r="A11" t="s">
        <v>115</v>
      </c>
      <c r="B11" t="s">
        <v>95</v>
      </c>
      <c r="C11" t="s">
        <v>173</v>
      </c>
    </row>
    <row r="12" spans="1:3">
      <c r="A12" t="s">
        <v>115</v>
      </c>
      <c r="B12" t="s">
        <v>92</v>
      </c>
      <c r="C12" t="s">
        <v>174</v>
      </c>
    </row>
    <row r="13" spans="1:3">
      <c r="A13" t="s">
        <v>116</v>
      </c>
      <c r="B13" t="s">
        <v>110</v>
      </c>
      <c r="C13" t="s">
        <v>175</v>
      </c>
    </row>
    <row r="14" spans="1:3">
      <c r="A14" t="s">
        <v>116</v>
      </c>
      <c r="B14" t="s">
        <v>105</v>
      </c>
      <c r="C14" t="s">
        <v>176</v>
      </c>
    </row>
    <row r="15" spans="1:3">
      <c r="A15" t="s">
        <v>115</v>
      </c>
      <c r="B15" t="s">
        <v>99</v>
      </c>
      <c r="C15" t="s">
        <v>177</v>
      </c>
    </row>
    <row r="16" spans="1:3">
      <c r="A16" t="s">
        <v>115</v>
      </c>
      <c r="B16" t="s">
        <v>97</v>
      </c>
      <c r="C16" t="s">
        <v>178</v>
      </c>
    </row>
    <row r="17" spans="1:3">
      <c r="A17" t="s">
        <v>116</v>
      </c>
      <c r="B17" t="s">
        <v>113</v>
      </c>
      <c r="C17" t="s">
        <v>179</v>
      </c>
    </row>
    <row r="18" spans="1:3">
      <c r="A18" t="s">
        <v>116</v>
      </c>
      <c r="B18" t="s">
        <v>109</v>
      </c>
      <c r="C18" t="s">
        <v>180</v>
      </c>
    </row>
    <row r="19" spans="1:3">
      <c r="A19" t="s">
        <v>116</v>
      </c>
      <c r="B19" t="s">
        <v>112</v>
      </c>
      <c r="C19" t="s">
        <v>185</v>
      </c>
    </row>
    <row r="20" spans="1:3">
      <c r="A20" t="s">
        <v>116</v>
      </c>
      <c r="B20" t="s">
        <v>111</v>
      </c>
      <c r="C20" t="s">
        <v>181</v>
      </c>
    </row>
    <row r="21" spans="1:3">
      <c r="A21" t="s">
        <v>115</v>
      </c>
      <c r="B21" t="s">
        <v>93</v>
      </c>
      <c r="C21" t="s">
        <v>182</v>
      </c>
    </row>
    <row r="22" spans="1:3">
      <c r="A22" t="s">
        <v>116</v>
      </c>
      <c r="B22" t="s">
        <v>104</v>
      </c>
      <c r="C22" t="s">
        <v>183</v>
      </c>
    </row>
    <row r="23" spans="1:3">
      <c r="A23" t="s">
        <v>115</v>
      </c>
      <c r="B23" t="s">
        <v>100</v>
      </c>
      <c r="C23" t="s">
        <v>184</v>
      </c>
    </row>
  </sheetData>
  <sortState xmlns:xlrd2="http://schemas.microsoft.com/office/spreadsheetml/2017/richdata2" ref="A2:C23">
    <sortCondition ref="C1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4D91-97AE-4EB7-A37C-618C93529D3A}">
  <sheetPr codeName="Sheet4"/>
  <dimension ref="A1:V116"/>
  <sheetViews>
    <sheetView zoomScaleNormal="100" workbookViewId="0">
      <pane ySplit="1" topLeftCell="A2" activePane="bottomLeft" state="frozen"/>
      <selection pane="bottomLeft" activeCell="B12" sqref="B12"/>
    </sheetView>
  </sheetViews>
  <sheetFormatPr defaultRowHeight="15"/>
  <cols>
    <col min="2" max="2" width="74.85546875" customWidth="1"/>
    <col min="3" max="3" width="19.140625" customWidth="1"/>
    <col min="4" max="4" width="22.28515625" customWidth="1"/>
    <col min="5" max="5" width="10.5703125" customWidth="1"/>
    <col min="6" max="6" width="6.28515625" bestFit="1" customWidth="1"/>
    <col min="7" max="7" width="17.42578125" customWidth="1"/>
    <col min="8" max="8" width="22.28515625" style="43" customWidth="1"/>
    <col min="9" max="9" width="15.7109375" customWidth="1"/>
    <col min="21" max="21" width="13.42578125" customWidth="1"/>
    <col min="22" max="22" width="29.28515625" customWidth="1"/>
  </cols>
  <sheetData>
    <row r="1" spans="1:22" s="56" customFormat="1" ht="28.5" customHeight="1">
      <c r="A1" s="54" t="s">
        <v>511</v>
      </c>
      <c r="B1" s="54" t="s">
        <v>7</v>
      </c>
      <c r="C1" s="54" t="s">
        <v>227</v>
      </c>
      <c r="D1" s="54" t="s">
        <v>226</v>
      </c>
      <c r="E1" s="54" t="s">
        <v>444</v>
      </c>
      <c r="F1" s="54" t="s">
        <v>450</v>
      </c>
      <c r="G1" s="54" t="s">
        <v>343</v>
      </c>
      <c r="H1" s="55" t="s">
        <v>344</v>
      </c>
      <c r="I1" s="56" t="str">
        <f>"SELECT  max(GameDate) as " &amp; D1 &amp; "MaxDate FROM " &amp; D1</f>
        <v>SELECT  max(GameDate) as Table OutMaxDate FROM Table Out</v>
      </c>
    </row>
    <row r="2" spans="1:22">
      <c r="A2" s="51">
        <v>1</v>
      </c>
      <c r="B2" s="51" t="s">
        <v>205</v>
      </c>
    </row>
    <row r="3" spans="1:22">
      <c r="A3">
        <v>1.1000000000000001</v>
      </c>
      <c r="B3" s="2" t="s">
        <v>206</v>
      </c>
      <c r="C3" t="s">
        <v>44</v>
      </c>
      <c r="D3" s="14" t="s">
        <v>45</v>
      </c>
    </row>
    <row r="4" spans="1:22">
      <c r="B4" s="32" t="s">
        <v>616</v>
      </c>
      <c r="C4" s="2"/>
      <c r="D4" t="s">
        <v>230</v>
      </c>
    </row>
    <row r="5" spans="1:22">
      <c r="A5">
        <v>1.1100000000000001</v>
      </c>
      <c r="B5" t="s">
        <v>481</v>
      </c>
    </row>
    <row r="6" spans="1:22">
      <c r="A6">
        <v>1.2</v>
      </c>
      <c r="B6" t="s">
        <v>238</v>
      </c>
    </row>
    <row r="7" spans="1:22">
      <c r="A7">
        <v>1.3</v>
      </c>
      <c r="B7" t="s">
        <v>239</v>
      </c>
    </row>
    <row r="8" spans="1:22">
      <c r="A8">
        <v>1.4</v>
      </c>
      <c r="B8" t="s">
        <v>359</v>
      </c>
      <c r="C8" t="s">
        <v>322</v>
      </c>
    </row>
    <row r="9" spans="1:22">
      <c r="B9" s="13" t="s">
        <v>187</v>
      </c>
      <c r="U9" t="s">
        <v>244</v>
      </c>
      <c r="V9" t="s">
        <v>246</v>
      </c>
    </row>
    <row r="10" spans="1:22">
      <c r="B10" s="13" t="s">
        <v>188</v>
      </c>
      <c r="S10" t="s">
        <v>241</v>
      </c>
      <c r="U10" t="s">
        <v>244</v>
      </c>
    </row>
    <row r="11" spans="1:22">
      <c r="B11" s="13" t="s">
        <v>189</v>
      </c>
      <c r="S11" t="s">
        <v>240</v>
      </c>
      <c r="T11" t="s">
        <v>242</v>
      </c>
      <c r="U11" t="s">
        <v>243</v>
      </c>
    </row>
    <row r="12" spans="1:22">
      <c r="B12" s="77" t="s">
        <v>594</v>
      </c>
      <c r="E12">
        <v>0.2</v>
      </c>
      <c r="U12" t="s">
        <v>245</v>
      </c>
    </row>
    <row r="13" spans="1:22">
      <c r="B13" s="77" t="s">
        <v>595</v>
      </c>
      <c r="E13">
        <v>0.5</v>
      </c>
    </row>
    <row r="14" spans="1:22">
      <c r="B14" s="77" t="s">
        <v>596</v>
      </c>
      <c r="E14">
        <v>0.67</v>
      </c>
    </row>
    <row r="15" spans="1:22">
      <c r="B15" s="13" t="s">
        <v>237</v>
      </c>
    </row>
    <row r="16" spans="1:22">
      <c r="B16" s="13" t="s">
        <v>539</v>
      </c>
    </row>
    <row r="17" spans="1:11" ht="30">
      <c r="B17" s="3" t="s">
        <v>61</v>
      </c>
      <c r="C17" s="3"/>
    </row>
    <row r="18" spans="1:11">
      <c r="B18" s="3" t="s">
        <v>237</v>
      </c>
      <c r="C18" s="3"/>
    </row>
    <row r="19" spans="1:11">
      <c r="B19" s="3" t="s">
        <v>487</v>
      </c>
      <c r="C19" s="3"/>
    </row>
    <row r="20" spans="1:11">
      <c r="A20">
        <v>1.41</v>
      </c>
      <c r="B20" s="3" t="s">
        <v>488</v>
      </c>
      <c r="C20" s="3"/>
      <c r="E20" t="s">
        <v>450</v>
      </c>
      <c r="F20" t="s">
        <v>487</v>
      </c>
    </row>
    <row r="21" spans="1:11">
      <c r="A21">
        <v>1.5</v>
      </c>
      <c r="B21" t="s">
        <v>360</v>
      </c>
      <c r="C21" t="s">
        <v>228</v>
      </c>
    </row>
    <row r="22" spans="1:11">
      <c r="B22" s="3" t="s">
        <v>190</v>
      </c>
      <c r="C22" s="3"/>
    </row>
    <row r="23" spans="1:11">
      <c r="B23" s="3" t="s">
        <v>191</v>
      </c>
      <c r="C23" s="3"/>
    </row>
    <row r="24" spans="1:11">
      <c r="A24">
        <v>1.6</v>
      </c>
      <c r="B24" t="s">
        <v>192</v>
      </c>
    </row>
    <row r="25" spans="1:11">
      <c r="B25" s="30" t="s">
        <v>356</v>
      </c>
      <c r="C25" s="32" t="s">
        <v>306</v>
      </c>
    </row>
    <row r="26" spans="1:11">
      <c r="A26">
        <v>1.7</v>
      </c>
      <c r="B26" s="32" t="s">
        <v>193</v>
      </c>
      <c r="C26" s="2"/>
      <c r="D26" t="s">
        <v>222</v>
      </c>
    </row>
    <row r="27" spans="1:11">
      <c r="A27">
        <v>1.8</v>
      </c>
      <c r="B27" s="32" t="s">
        <v>357</v>
      </c>
      <c r="C27" s="32" t="s">
        <v>358</v>
      </c>
      <c r="D27" t="s">
        <v>361</v>
      </c>
      <c r="H27" s="43" t="s">
        <v>482</v>
      </c>
    </row>
    <row r="28" spans="1:11">
      <c r="A28">
        <v>1.9</v>
      </c>
      <c r="B28" s="32" t="s">
        <v>195</v>
      </c>
      <c r="C28" s="32" t="s">
        <v>229</v>
      </c>
      <c r="D28" s="14" t="s">
        <v>45</v>
      </c>
      <c r="E28" s="14"/>
      <c r="F28" s="14"/>
      <c r="G28" s="14"/>
      <c r="H28" s="14"/>
    </row>
    <row r="29" spans="1:11">
      <c r="B29" s="2" t="s">
        <v>196</v>
      </c>
      <c r="C29" s="2"/>
      <c r="D29" s="13" t="s">
        <v>198</v>
      </c>
      <c r="E29" s="13" t="s">
        <v>450</v>
      </c>
      <c r="F29" s="13" t="s">
        <v>198</v>
      </c>
      <c r="G29" s="13"/>
      <c r="H29" s="48"/>
    </row>
    <row r="30" spans="1:11">
      <c r="B30" s="2" t="s">
        <v>199</v>
      </c>
      <c r="C30" s="2"/>
      <c r="D30" s="13"/>
      <c r="E30" s="13"/>
      <c r="F30" s="13"/>
      <c r="G30" s="13"/>
      <c r="H30" s="48"/>
      <c r="K30" t="s">
        <v>246</v>
      </c>
    </row>
    <row r="31" spans="1:11">
      <c r="B31" s="30" t="s">
        <v>200</v>
      </c>
      <c r="C31" s="30"/>
      <c r="E31" t="s">
        <v>450</v>
      </c>
      <c r="F31" t="s">
        <v>273</v>
      </c>
    </row>
    <row r="32" spans="1:11">
      <c r="B32" s="30" t="s">
        <v>204</v>
      </c>
      <c r="C32" s="30"/>
      <c r="E32" t="s">
        <v>450</v>
      </c>
      <c r="F32" t="s">
        <v>485</v>
      </c>
    </row>
    <row r="33" spans="1:8">
      <c r="A33" s="31">
        <v>1.1000000000000001</v>
      </c>
      <c r="B33" s="38" t="s">
        <v>201</v>
      </c>
      <c r="C33" s="30"/>
      <c r="H33" s="43" t="s">
        <v>483</v>
      </c>
    </row>
    <row r="34" spans="1:8">
      <c r="B34" s="30" t="s">
        <v>202</v>
      </c>
      <c r="C34" s="30"/>
    </row>
    <row r="35" spans="1:8">
      <c r="B35" t="s">
        <v>203</v>
      </c>
    </row>
    <row r="36" spans="1:8" ht="45">
      <c r="A36" s="39">
        <v>1.1100000000000001</v>
      </c>
      <c r="B36" s="6" t="s">
        <v>342</v>
      </c>
      <c r="E36" t="s">
        <v>450</v>
      </c>
      <c r="F36" t="s">
        <v>486</v>
      </c>
      <c r="H36" s="43" t="s">
        <v>484</v>
      </c>
    </row>
    <row r="37" spans="1:8">
      <c r="A37">
        <v>1.1100000000000001</v>
      </c>
      <c r="B37" s="32" t="s">
        <v>194</v>
      </c>
      <c r="C37" s="2"/>
      <c r="D37" s="14" t="s">
        <v>45</v>
      </c>
      <c r="E37" t="s">
        <v>524</v>
      </c>
      <c r="F37" s="14"/>
      <c r="G37" s="14"/>
      <c r="H37" s="14"/>
    </row>
    <row r="38" spans="1:8">
      <c r="A38" s="33" t="s">
        <v>606</v>
      </c>
      <c r="B38" s="2" t="s">
        <v>354</v>
      </c>
      <c r="C38" s="2"/>
      <c r="D38" t="s">
        <v>186</v>
      </c>
      <c r="E38" t="s">
        <v>524</v>
      </c>
    </row>
    <row r="39" spans="1:8">
      <c r="A39" s="33" t="s">
        <v>607</v>
      </c>
      <c r="B39" s="2" t="s">
        <v>197</v>
      </c>
      <c r="C39" t="s">
        <v>186</v>
      </c>
      <c r="E39" t="s">
        <v>524</v>
      </c>
    </row>
    <row r="40" spans="1:8">
      <c r="A40" s="33" t="s">
        <v>612</v>
      </c>
      <c r="B40" s="2" t="s">
        <v>613</v>
      </c>
    </row>
    <row r="41" spans="1:8">
      <c r="A41" s="51">
        <v>2</v>
      </c>
      <c r="B41" s="52"/>
      <c r="C41" s="2"/>
      <c r="E41" t="s">
        <v>355</v>
      </c>
      <c r="F41" t="s">
        <v>489</v>
      </c>
      <c r="G41" s="13" t="s">
        <v>340</v>
      </c>
    </row>
    <row r="42" spans="1:8">
      <c r="A42">
        <v>2.2000000000000002</v>
      </c>
      <c r="B42" s="2" t="s">
        <v>207</v>
      </c>
      <c r="C42" s="2"/>
    </row>
    <row r="43" spans="1:8">
      <c r="B43" s="2" t="s">
        <v>208</v>
      </c>
      <c r="C43" s="2"/>
    </row>
    <row r="44" spans="1:8">
      <c r="B44" s="2" t="s">
        <v>210</v>
      </c>
      <c r="C44" s="2"/>
      <c r="G44" t="s">
        <v>345</v>
      </c>
    </row>
    <row r="45" spans="1:8">
      <c r="B45" s="5" t="s">
        <v>23</v>
      </c>
      <c r="C45" s="5" t="s">
        <v>231</v>
      </c>
      <c r="D45" s="14" t="s">
        <v>45</v>
      </c>
      <c r="E45" s="14"/>
      <c r="F45" s="14"/>
      <c r="G45" s="14"/>
      <c r="H45" s="14"/>
    </row>
    <row r="46" spans="1:8">
      <c r="B46" s="5" t="s">
        <v>341</v>
      </c>
      <c r="C46" s="5"/>
      <c r="D46" t="s">
        <v>46</v>
      </c>
      <c r="E46" t="s">
        <v>524</v>
      </c>
    </row>
    <row r="47" spans="1:8">
      <c r="B47" s="5" t="s">
        <v>209</v>
      </c>
      <c r="C47" s="5"/>
      <c r="E47" t="s">
        <v>525</v>
      </c>
    </row>
    <row r="48" spans="1:8">
      <c r="B48" s="5" t="s">
        <v>79</v>
      </c>
      <c r="C48" s="5"/>
    </row>
    <row r="49" spans="1:11">
      <c r="A49" s="51">
        <v>3</v>
      </c>
      <c r="B49" s="53" t="s">
        <v>211</v>
      </c>
      <c r="C49" s="32"/>
    </row>
    <row r="50" spans="1:11">
      <c r="A50">
        <v>3.1</v>
      </c>
      <c r="B50" s="2" t="s">
        <v>212</v>
      </c>
      <c r="C50" s="2"/>
    </row>
    <row r="51" spans="1:11">
      <c r="A51">
        <v>3.2</v>
      </c>
      <c r="B51" s="2" t="s">
        <v>213</v>
      </c>
      <c r="C51" s="2"/>
    </row>
    <row r="52" spans="1:11">
      <c r="A52" s="33" t="s">
        <v>215</v>
      </c>
      <c r="B52" s="2" t="s">
        <v>210</v>
      </c>
      <c r="C52" s="2"/>
    </row>
    <row r="53" spans="1:11">
      <c r="A53" s="33" t="s">
        <v>216</v>
      </c>
      <c r="B53" s="5" t="s">
        <v>219</v>
      </c>
      <c r="C53" s="5"/>
    </row>
    <row r="54" spans="1:11">
      <c r="A54" s="33" t="s">
        <v>217</v>
      </c>
      <c r="B54" s="34" t="s">
        <v>214</v>
      </c>
      <c r="C54" s="34"/>
      <c r="D54" s="14" t="s">
        <v>45</v>
      </c>
      <c r="E54" s="14"/>
      <c r="F54" s="14"/>
      <c r="G54" s="14"/>
      <c r="H54" s="14"/>
    </row>
    <row r="55" spans="1:11">
      <c r="B55" s="35" t="s">
        <v>218</v>
      </c>
      <c r="C55" s="35"/>
      <c r="D55" t="s">
        <v>43</v>
      </c>
    </row>
    <row r="56" spans="1:11">
      <c r="B56" s="35" t="s">
        <v>220</v>
      </c>
      <c r="C56" s="35"/>
    </row>
    <row r="57" spans="1:11">
      <c r="B57" s="36" t="s">
        <v>224</v>
      </c>
      <c r="C57" s="36"/>
      <c r="I57" t="s">
        <v>47</v>
      </c>
    </row>
    <row r="58" spans="1:11">
      <c r="B58" s="36" t="s">
        <v>223</v>
      </c>
      <c r="C58" s="36"/>
    </row>
    <row r="59" spans="1:11">
      <c r="B59" s="35" t="s">
        <v>221</v>
      </c>
      <c r="C59" s="35"/>
    </row>
    <row r="60" spans="1:11">
      <c r="B60" s="36" t="s">
        <v>225</v>
      </c>
      <c r="C60" s="35"/>
    </row>
    <row r="61" spans="1:11">
      <c r="A61" s="51">
        <v>4</v>
      </c>
      <c r="B61" s="53" t="s">
        <v>232</v>
      </c>
    </row>
    <row r="62" spans="1:11">
      <c r="A62">
        <v>4.0999999999999996</v>
      </c>
      <c r="B62" t="s">
        <v>233</v>
      </c>
    </row>
    <row r="63" spans="1:11">
      <c r="A63">
        <v>4.2</v>
      </c>
      <c r="B63" t="s">
        <v>234</v>
      </c>
      <c r="K63">
        <v>10</v>
      </c>
    </row>
    <row r="64" spans="1:11" ht="15.75" customHeight="1">
      <c r="A64">
        <v>4.3</v>
      </c>
      <c r="B64" t="s">
        <v>235</v>
      </c>
      <c r="K64">
        <v>12</v>
      </c>
    </row>
    <row r="65" spans="1:11">
      <c r="A65" s="33">
        <v>4.3099999999999996</v>
      </c>
      <c r="B65" t="s">
        <v>236</v>
      </c>
      <c r="K65">
        <v>12</v>
      </c>
    </row>
    <row r="66" spans="1:11">
      <c r="B66" t="s">
        <v>24</v>
      </c>
    </row>
    <row r="67" spans="1:11">
      <c r="B67" s="4" t="s">
        <v>25</v>
      </c>
      <c r="C67" s="4"/>
    </row>
    <row r="68" spans="1:11" ht="30.75" customHeight="1">
      <c r="B68" s="26" t="s">
        <v>78</v>
      </c>
      <c r="C68" s="26"/>
    </row>
    <row r="69" spans="1:11">
      <c r="A69">
        <v>4.32</v>
      </c>
      <c r="B69" s="26" t="s">
        <v>346</v>
      </c>
      <c r="C69" s="26"/>
    </row>
    <row r="70" spans="1:11" ht="30.75" customHeight="1">
      <c r="B70" s="26" t="s">
        <v>347</v>
      </c>
      <c r="C70" s="26"/>
      <c r="G70" t="s">
        <v>348</v>
      </c>
      <c r="H70" s="43" t="s">
        <v>348</v>
      </c>
    </row>
    <row r="71" spans="1:11">
      <c r="A71">
        <v>4.33</v>
      </c>
      <c r="B71" s="26" t="s">
        <v>161</v>
      </c>
      <c r="C71" s="26"/>
    </row>
    <row r="72" spans="1:11">
      <c r="A72">
        <v>4.3499999999999996</v>
      </c>
      <c r="B72" s="1" t="s">
        <v>26</v>
      </c>
      <c r="C72" s="1"/>
      <c r="D72" s="14" t="s">
        <v>45</v>
      </c>
      <c r="E72" s="14"/>
      <c r="F72" s="14"/>
      <c r="G72" s="14"/>
      <c r="H72" s="14"/>
    </row>
    <row r="73" spans="1:11">
      <c r="A73">
        <v>4.3499999999999996</v>
      </c>
      <c r="B73" s="1" t="s">
        <v>574</v>
      </c>
      <c r="C73" s="1"/>
      <c r="D73" s="14"/>
      <c r="E73" s="14"/>
      <c r="F73" s="14"/>
      <c r="G73" s="14"/>
      <c r="H73" s="14"/>
    </row>
    <row r="74" spans="1:11">
      <c r="B74" s="61" t="s">
        <v>575</v>
      </c>
      <c r="C74" s="1"/>
      <c r="D74" s="14"/>
      <c r="E74" s="14"/>
      <c r="F74" s="14"/>
      <c r="G74" s="14"/>
      <c r="H74" s="14"/>
    </row>
    <row r="75" spans="1:11">
      <c r="B75" s="61" t="s">
        <v>576</v>
      </c>
      <c r="C75" s="1"/>
      <c r="D75" s="14"/>
      <c r="E75" s="14"/>
      <c r="F75" s="14"/>
      <c r="G75" s="14"/>
      <c r="H75" s="14"/>
    </row>
    <row r="76" spans="1:11">
      <c r="B76" s="61" t="s">
        <v>577</v>
      </c>
      <c r="C76" s="1"/>
      <c r="D76" s="14"/>
      <c r="E76" s="14"/>
      <c r="F76" s="14"/>
      <c r="G76" s="14"/>
      <c r="H76" s="14"/>
    </row>
    <row r="77" spans="1:11">
      <c r="A77">
        <v>4.3499999999999996</v>
      </c>
      <c r="B77" s="1" t="s">
        <v>555</v>
      </c>
      <c r="C77" s="1"/>
      <c r="D77" s="14"/>
      <c r="E77" s="14"/>
      <c r="F77" s="14"/>
      <c r="G77" s="14"/>
      <c r="H77" s="14"/>
    </row>
    <row r="78" spans="1:11">
      <c r="B78" s="65" t="s">
        <v>556</v>
      </c>
      <c r="C78" s="1"/>
      <c r="D78" s="14"/>
      <c r="E78" s="14"/>
      <c r="F78" s="14"/>
      <c r="G78" s="14"/>
      <c r="H78" s="14"/>
    </row>
    <row r="79" spans="1:11">
      <c r="B79" s="65" t="s">
        <v>557</v>
      </c>
      <c r="C79" s="1"/>
      <c r="D79" s="14"/>
      <c r="E79" s="14"/>
      <c r="F79" s="14"/>
      <c r="G79" s="14"/>
      <c r="H79" s="14"/>
    </row>
    <row r="80" spans="1:11">
      <c r="B80" s="65" t="s">
        <v>558</v>
      </c>
      <c r="C80" s="1"/>
      <c r="D80" s="14"/>
      <c r="E80" s="14"/>
      <c r="F80" s="14"/>
      <c r="G80" s="14"/>
      <c r="H80" s="14"/>
    </row>
    <row r="81" spans="2:8">
      <c r="B81" s="65" t="s">
        <v>559</v>
      </c>
      <c r="C81" s="1"/>
      <c r="D81" s="14"/>
      <c r="E81" s="14"/>
      <c r="F81" s="14"/>
      <c r="G81" s="14"/>
      <c r="H81" s="14"/>
    </row>
    <row r="82" spans="2:8">
      <c r="B82" s="65" t="s">
        <v>560</v>
      </c>
      <c r="C82" s="1"/>
      <c r="D82" s="14"/>
      <c r="E82" s="14"/>
      <c r="F82" s="14"/>
      <c r="G82" s="14"/>
      <c r="H82" s="14"/>
    </row>
    <row r="83" spans="2:8">
      <c r="B83" s="65" t="s">
        <v>561</v>
      </c>
      <c r="C83" s="1"/>
      <c r="D83" s="14"/>
      <c r="E83" s="14"/>
      <c r="F83" s="14"/>
      <c r="G83" s="14"/>
      <c r="H83" s="14"/>
    </row>
    <row r="84" spans="2:8">
      <c r="B84" s="66" t="s">
        <v>562</v>
      </c>
      <c r="C84" s="14"/>
      <c r="D84" s="14"/>
      <c r="E84" s="14"/>
      <c r="F84" s="14"/>
      <c r="H84"/>
    </row>
    <row r="85" spans="2:8">
      <c r="B85" s="66" t="s">
        <v>563</v>
      </c>
      <c r="C85" s="14" t="s">
        <v>564</v>
      </c>
      <c r="D85" s="14"/>
      <c r="E85" s="14"/>
      <c r="F85" s="14"/>
      <c r="H85"/>
    </row>
    <row r="86" spans="2:8">
      <c r="B86" s="66" t="s">
        <v>565</v>
      </c>
      <c r="C86" s="14"/>
      <c r="D86" s="14"/>
      <c r="E86" s="14"/>
      <c r="F86" s="14"/>
      <c r="H86"/>
    </row>
    <row r="87" spans="2:8">
      <c r="B87" s="65" t="s">
        <v>566</v>
      </c>
      <c r="C87" s="14"/>
      <c r="D87" s="14"/>
      <c r="E87" s="14"/>
      <c r="F87" s="14"/>
      <c r="G87" s="14"/>
      <c r="H87"/>
    </row>
    <row r="88" spans="2:8">
      <c r="B88" s="65" t="s">
        <v>567</v>
      </c>
      <c r="C88" s="1"/>
      <c r="D88" s="14"/>
      <c r="E88" s="14"/>
      <c r="F88" s="14"/>
      <c r="G88" s="14"/>
      <c r="H88" s="14"/>
    </row>
    <row r="89" spans="2:8">
      <c r="B89" s="66" t="s">
        <v>562</v>
      </c>
      <c r="C89" s="14"/>
      <c r="D89" s="14"/>
      <c r="E89" s="14"/>
      <c r="F89" s="14"/>
      <c r="H89"/>
    </row>
    <row r="90" spans="2:8">
      <c r="B90" s="66" t="s">
        <v>568</v>
      </c>
      <c r="C90" s="14" t="s">
        <v>564</v>
      </c>
      <c r="D90" s="14"/>
      <c r="E90" s="14"/>
      <c r="F90" s="14"/>
      <c r="H90"/>
    </row>
    <row r="91" spans="2:8">
      <c r="B91" s="66" t="s">
        <v>569</v>
      </c>
      <c r="C91" s="14"/>
      <c r="D91" s="14"/>
      <c r="E91" s="14"/>
      <c r="F91" s="14"/>
      <c r="H91"/>
    </row>
    <row r="92" spans="2:8">
      <c r="B92" s="66" t="s">
        <v>570</v>
      </c>
      <c r="C92" s="14"/>
      <c r="D92" s="14"/>
      <c r="E92" s="14"/>
      <c r="F92" s="14"/>
      <c r="H92"/>
    </row>
    <row r="93" spans="2:8">
      <c r="B93" s="66" t="s">
        <v>571</v>
      </c>
      <c r="C93" s="14"/>
      <c r="D93" s="14"/>
      <c r="E93" s="14"/>
      <c r="F93" s="14"/>
      <c r="H93"/>
    </row>
    <row r="94" spans="2:8">
      <c r="B94" s="65" t="s">
        <v>572</v>
      </c>
      <c r="D94" s="14"/>
      <c r="E94" s="14"/>
      <c r="F94" s="14"/>
      <c r="G94" s="14"/>
      <c r="H94" s="14"/>
    </row>
    <row r="95" spans="2:8">
      <c r="B95" s="65" t="s">
        <v>573</v>
      </c>
      <c r="C95" s="1"/>
      <c r="D95" s="14"/>
      <c r="E95" s="14"/>
      <c r="F95" s="14"/>
      <c r="G95" s="14"/>
      <c r="H95" s="14"/>
    </row>
    <row r="96" spans="2:8">
      <c r="B96" s="1"/>
      <c r="C96" s="1"/>
      <c r="D96" s="14"/>
      <c r="E96" s="14"/>
      <c r="F96" s="14"/>
      <c r="G96" s="14"/>
      <c r="H96" s="14"/>
    </row>
    <row r="97" spans="1:9">
      <c r="B97" s="1"/>
      <c r="C97" s="1"/>
      <c r="D97" s="14"/>
      <c r="E97" s="14"/>
      <c r="F97" s="14"/>
      <c r="G97" s="14"/>
      <c r="H97" s="14"/>
    </row>
    <row r="98" spans="1:9">
      <c r="A98">
        <v>4.3499999999999996</v>
      </c>
      <c r="B98" s="1" t="s">
        <v>544</v>
      </c>
      <c r="C98" s="1"/>
      <c r="D98" s="14"/>
      <c r="E98" s="14"/>
      <c r="F98" s="14"/>
      <c r="G98" s="14"/>
      <c r="H98" s="14"/>
    </row>
    <row r="99" spans="1:9">
      <c r="B99" s="61" t="s">
        <v>545</v>
      </c>
      <c r="C99" s="61"/>
      <c r="D99" s="62"/>
      <c r="E99" s="62"/>
      <c r="F99" s="62"/>
      <c r="G99" s="62"/>
      <c r="H99" s="62"/>
      <c r="I99" s="63"/>
    </row>
    <row r="100" spans="1:9">
      <c r="B100" s="61" t="s">
        <v>553</v>
      </c>
      <c r="D100" s="62"/>
      <c r="E100" s="62"/>
      <c r="F100" s="62"/>
      <c r="G100" s="62"/>
      <c r="H100" s="62"/>
      <c r="I100" s="63"/>
    </row>
    <row r="101" spans="1:9">
      <c r="B101" s="61" t="s">
        <v>546</v>
      </c>
      <c r="C101" s="61"/>
      <c r="D101" s="62"/>
      <c r="E101" s="62"/>
      <c r="F101" s="62"/>
      <c r="G101" s="62"/>
      <c r="H101" s="62"/>
      <c r="I101" s="63"/>
    </row>
    <row r="102" spans="1:9">
      <c r="B102" s="61" t="s">
        <v>547</v>
      </c>
      <c r="C102" s="61"/>
      <c r="D102" s="62"/>
      <c r="E102" s="62"/>
      <c r="F102" s="62"/>
      <c r="G102" s="62"/>
      <c r="H102" s="62"/>
      <c r="I102" s="63"/>
    </row>
    <row r="103" spans="1:9">
      <c r="B103" s="62" t="s">
        <v>548</v>
      </c>
      <c r="C103" s="61"/>
      <c r="E103" s="62"/>
      <c r="F103" s="62"/>
      <c r="G103" s="62"/>
      <c r="H103" s="62"/>
      <c r="I103" s="63" t="s">
        <v>549</v>
      </c>
    </row>
    <row r="104" spans="1:9">
      <c r="B104" s="61" t="s">
        <v>550</v>
      </c>
      <c r="C104" s="61"/>
      <c r="D104" s="62"/>
      <c r="E104" s="62"/>
      <c r="F104" s="62"/>
      <c r="G104" s="62"/>
      <c r="H104" s="62"/>
      <c r="I104" s="63"/>
    </row>
    <row r="105" spans="1:9">
      <c r="B105" s="61" t="s">
        <v>551</v>
      </c>
      <c r="C105" s="61"/>
      <c r="D105" s="62"/>
      <c r="E105" s="62"/>
      <c r="F105" s="62"/>
      <c r="G105" s="62"/>
      <c r="H105" s="62"/>
      <c r="I105" s="63"/>
    </row>
    <row r="106" spans="1:9">
      <c r="B106" s="61" t="s">
        <v>552</v>
      </c>
      <c r="C106" s="61"/>
      <c r="D106" s="62"/>
      <c r="E106" s="62"/>
      <c r="F106" s="64" t="s">
        <v>554</v>
      </c>
      <c r="G106" s="62"/>
      <c r="H106" s="62"/>
      <c r="I106" s="63"/>
    </row>
    <row r="107" spans="1:9">
      <c r="A107">
        <v>4.3499999999999996</v>
      </c>
      <c r="B107" s="1" t="s">
        <v>540</v>
      </c>
      <c r="C107" s="1"/>
      <c r="D107" s="14"/>
      <c r="E107" s="14"/>
      <c r="F107" s="14"/>
      <c r="G107" s="14"/>
      <c r="H107" s="14"/>
    </row>
    <row r="108" spans="1:9">
      <c r="B108" s="60" t="s">
        <v>541</v>
      </c>
      <c r="C108" s="1"/>
      <c r="D108" s="14"/>
      <c r="E108" s="14"/>
      <c r="F108" s="14"/>
      <c r="G108" s="14"/>
      <c r="H108" s="14"/>
    </row>
    <row r="109" spans="1:9">
      <c r="B109" s="67" t="s">
        <v>542</v>
      </c>
      <c r="C109" s="1"/>
      <c r="D109" s="14"/>
      <c r="E109" s="14"/>
      <c r="F109" s="14"/>
      <c r="G109" s="14"/>
      <c r="H109" s="14"/>
    </row>
    <row r="110" spans="1:9">
      <c r="B110" s="60" t="s">
        <v>543</v>
      </c>
      <c r="C110" s="1"/>
      <c r="D110" s="14"/>
      <c r="E110" s="14"/>
      <c r="F110" s="14"/>
      <c r="G110" s="14"/>
      <c r="H110" s="14"/>
    </row>
    <row r="111" spans="1:9">
      <c r="B111" s="1"/>
      <c r="C111" s="1"/>
      <c r="D111" s="14"/>
      <c r="E111" s="14"/>
      <c r="F111" s="14"/>
      <c r="G111" s="14"/>
      <c r="H111" s="14"/>
    </row>
    <row r="112" spans="1:9">
      <c r="B112" s="2" t="s">
        <v>27</v>
      </c>
      <c r="C112" s="2"/>
      <c r="D112" t="s">
        <v>44</v>
      </c>
      <c r="I112" t="str">
        <f>"SELECT  max(GameDate) as MaxDate FROM " &amp; D112</f>
        <v>SELECT  max(GameDate) as MaxDate FROM TodaysMatchups</v>
      </c>
    </row>
    <row r="113" spans="2:4">
      <c r="B113" s="2"/>
      <c r="C113" s="2"/>
    </row>
    <row r="115" spans="2:4">
      <c r="B115" s="1" t="s">
        <v>334</v>
      </c>
      <c r="C115" s="14" t="s">
        <v>45</v>
      </c>
    </row>
    <row r="116" spans="2:4">
      <c r="B116" s="32" t="s">
        <v>335</v>
      </c>
      <c r="C116" t="s">
        <v>333</v>
      </c>
      <c r="D116" t="s">
        <v>230</v>
      </c>
    </row>
  </sheetData>
  <autoFilter ref="A1:I112" xr:uid="{A7814D99-45DC-4222-B9C2-8A06FBE29E7B}"/>
  <pageMargins left="0.7" right="0.7" top="0.75" bottom="0.75" header="0.3" footer="0.3"/>
  <pageSetup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E4049-9F4E-45E8-AABC-5F47FA805C8C}">
  <dimension ref="A1:H24"/>
  <sheetViews>
    <sheetView workbookViewId="0">
      <selection activeCell="E5" sqref="E5"/>
    </sheetView>
  </sheetViews>
  <sheetFormatPr defaultRowHeight="15"/>
  <cols>
    <col min="1" max="1" width="14.140625" customWidth="1"/>
    <col min="2" max="2" width="12.85546875" customWidth="1"/>
    <col min="3" max="3" width="13.140625" customWidth="1"/>
    <col min="4" max="4" width="12" customWidth="1"/>
    <col min="5" max="5" width="12.140625" customWidth="1"/>
  </cols>
  <sheetData>
    <row r="1" spans="1:8">
      <c r="C1" s="76" t="s">
        <v>585</v>
      </c>
      <c r="D1" s="76" t="s">
        <v>586</v>
      </c>
      <c r="E1" s="76" t="s">
        <v>587</v>
      </c>
    </row>
    <row r="2" spans="1:8">
      <c r="B2" t="s">
        <v>597</v>
      </c>
      <c r="C2" s="73">
        <v>0.75</v>
      </c>
      <c r="D2" s="73">
        <v>0.2</v>
      </c>
      <c r="E2" s="73">
        <v>0.2</v>
      </c>
    </row>
    <row r="3" spans="1:8">
      <c r="B3" t="s">
        <v>80</v>
      </c>
      <c r="C3" s="73">
        <v>0.2</v>
      </c>
      <c r="D3" s="73">
        <v>0.5</v>
      </c>
      <c r="E3" s="73">
        <v>0.67</v>
      </c>
    </row>
    <row r="4" spans="1:8">
      <c r="B4" t="s">
        <v>598</v>
      </c>
      <c r="C4" s="73">
        <v>0.75</v>
      </c>
      <c r="D4" s="73">
        <v>0.1</v>
      </c>
      <c r="E4" s="73">
        <v>0.2</v>
      </c>
    </row>
    <row r="5" spans="1:8" ht="30">
      <c r="B5" s="3" t="s">
        <v>590</v>
      </c>
      <c r="C5" s="74" t="s">
        <v>599</v>
      </c>
      <c r="D5" s="59" t="s">
        <v>589</v>
      </c>
      <c r="E5" t="s">
        <v>600</v>
      </c>
    </row>
    <row r="7" spans="1:8" ht="36.75">
      <c r="A7" s="70" t="s">
        <v>578</v>
      </c>
      <c r="B7" s="70" t="s">
        <v>579</v>
      </c>
      <c r="C7" s="71" t="s">
        <v>580</v>
      </c>
      <c r="D7" s="71" t="s">
        <v>591</v>
      </c>
      <c r="E7" s="70" t="s">
        <v>72</v>
      </c>
      <c r="F7" s="70" t="s">
        <v>363</v>
      </c>
      <c r="G7" s="71" t="s">
        <v>592</v>
      </c>
      <c r="H7" s="75" t="s">
        <v>593</v>
      </c>
    </row>
    <row r="8" spans="1:8">
      <c r="A8">
        <f>B8*C8*D8</f>
        <v>229.5</v>
      </c>
      <c r="B8">
        <f>F8</f>
        <v>240</v>
      </c>
      <c r="C8" s="13">
        <f>(1+(( Line / Score )-1)*BxScLinePct)</f>
        <v>0.9375</v>
      </c>
      <c r="D8" s="13">
        <f>1 + ( OppTmStr - 1) *BxScTmStrPct</f>
        <v>1.02</v>
      </c>
      <c r="E8">
        <v>220</v>
      </c>
      <c r="F8">
        <v>240</v>
      </c>
      <c r="G8">
        <v>1.1000000000000001</v>
      </c>
    </row>
    <row r="11" spans="1:8" ht="30">
      <c r="A11" s="69" t="s">
        <v>588</v>
      </c>
    </row>
    <row r="12" spans="1:8">
      <c r="A12" t="s">
        <v>581</v>
      </c>
    </row>
    <row r="13" spans="1:8">
      <c r="A13" t="s">
        <v>582</v>
      </c>
    </row>
    <row r="14" spans="1:8">
      <c r="A14" s="72" t="s">
        <v>583</v>
      </c>
    </row>
    <row r="15" spans="1:8">
      <c r="A15" t="s">
        <v>584</v>
      </c>
    </row>
    <row r="18" spans="1:4">
      <c r="A18" s="16" t="s">
        <v>608</v>
      </c>
    </row>
    <row r="19" spans="1:4">
      <c r="A19" s="78" t="s">
        <v>609</v>
      </c>
    </row>
    <row r="20" spans="1:4">
      <c r="A20" s="79" t="s">
        <v>542</v>
      </c>
    </row>
    <row r="22" spans="1:4">
      <c r="B22" s="59" t="s">
        <v>605</v>
      </c>
      <c r="C22" s="59" t="s">
        <v>610</v>
      </c>
      <c r="D22" s="59" t="s">
        <v>611</v>
      </c>
    </row>
    <row r="23" spans="1:4">
      <c r="A23" s="68" t="s">
        <v>604</v>
      </c>
      <c r="B23" s="68" t="s">
        <v>601</v>
      </c>
      <c r="C23" s="68" t="s">
        <v>602</v>
      </c>
      <c r="D23" s="68" t="s">
        <v>603</v>
      </c>
    </row>
    <row r="24" spans="1:4">
      <c r="A24">
        <f>curPtsMade * ( 1 + (( curPtsMadeOp / curLgAvgPts) - 1) * E2)</f>
        <v>21</v>
      </c>
      <c r="B24">
        <v>20</v>
      </c>
      <c r="C24">
        <v>25</v>
      </c>
      <c r="D24">
        <v>20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3573A-0E80-4451-B722-6CF5C050FC48}">
  <dimension ref="A1:J3"/>
  <sheetViews>
    <sheetView workbookViewId="0">
      <selection sqref="A1:J1"/>
    </sheetView>
  </sheetViews>
  <sheetFormatPr defaultRowHeight="15"/>
  <cols>
    <col min="1" max="1" width="12.5703125" bestFit="1" customWidth="1"/>
    <col min="2" max="2" width="9.28515625" bestFit="1" customWidth="1"/>
    <col min="3" max="3" width="16.28515625" bestFit="1" customWidth="1"/>
    <col min="4" max="4" width="7.7109375" bestFit="1" customWidth="1"/>
    <col min="5" max="5" width="17.42578125" bestFit="1" customWidth="1"/>
    <col min="6" max="6" width="17.28515625" bestFit="1" customWidth="1"/>
    <col min="7" max="7" width="13.5703125" bestFit="1" customWidth="1"/>
    <col min="8" max="8" width="16" bestFit="1" customWidth="1"/>
    <col min="9" max="9" width="12" bestFit="1" customWidth="1"/>
    <col min="10" max="10" width="177.5703125" bestFit="1" customWidth="1"/>
  </cols>
  <sheetData>
    <row r="1" spans="1:10">
      <c r="A1" s="46" t="s">
        <v>377</v>
      </c>
      <c r="B1" s="46" t="s">
        <v>524</v>
      </c>
      <c r="C1" s="46" t="s">
        <v>526</v>
      </c>
      <c r="D1" s="46" t="s">
        <v>494</v>
      </c>
      <c r="E1" s="46" t="s">
        <v>527</v>
      </c>
      <c r="F1" s="46" t="s">
        <v>528</v>
      </c>
      <c r="G1" s="46" t="s">
        <v>529</v>
      </c>
      <c r="H1" s="46" t="s">
        <v>530</v>
      </c>
      <c r="I1" s="46" t="s">
        <v>531</v>
      </c>
      <c r="J1" s="46" t="s">
        <v>532</v>
      </c>
    </row>
    <row r="2" spans="1:10">
      <c r="A2" t="s">
        <v>533</v>
      </c>
      <c r="B2" s="37">
        <v>36526</v>
      </c>
      <c r="C2">
        <v>30</v>
      </c>
      <c r="D2">
        <v>4</v>
      </c>
      <c r="E2">
        <v>12</v>
      </c>
      <c r="F2">
        <v>5</v>
      </c>
      <c r="G2">
        <v>0.6</v>
      </c>
      <c r="H2">
        <v>1</v>
      </c>
      <c r="I2" t="s">
        <v>534</v>
      </c>
      <c r="J2" t="s">
        <v>535</v>
      </c>
    </row>
    <row r="3" spans="1:10">
      <c r="A3" t="s">
        <v>536</v>
      </c>
      <c r="B3" s="37">
        <v>36526</v>
      </c>
      <c r="C3">
        <v>12</v>
      </c>
      <c r="D3">
        <v>4</v>
      </c>
      <c r="E3">
        <v>10</v>
      </c>
      <c r="F3">
        <v>5</v>
      </c>
      <c r="G3">
        <v>0.8</v>
      </c>
      <c r="H3">
        <v>0</v>
      </c>
      <c r="I3" t="s">
        <v>537</v>
      </c>
      <c r="J3" t="s">
        <v>538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E650A-A4C9-42F1-A3FE-9B02617AD2A4}">
  <sheetPr codeName="Sheet6"/>
  <dimension ref="A1:H9"/>
  <sheetViews>
    <sheetView zoomScale="90" zoomScaleNormal="90" workbookViewId="0">
      <selection activeCell="H3" sqref="H3"/>
    </sheetView>
  </sheetViews>
  <sheetFormatPr defaultRowHeight="15"/>
  <cols>
    <col min="1" max="1" width="10.28515625" customWidth="1"/>
    <col min="2" max="3" width="6.85546875" style="10" bestFit="1" customWidth="1"/>
    <col min="4" max="4" width="6.85546875" style="10" customWidth="1"/>
    <col min="5" max="5" width="8.5703125" style="10" customWidth="1"/>
    <col min="6" max="7" width="5.140625" style="10" customWidth="1"/>
    <col min="8" max="8" width="228.42578125" customWidth="1"/>
  </cols>
  <sheetData>
    <row r="1" spans="1:8" ht="30.75" customHeight="1">
      <c r="A1" s="8" t="s">
        <v>28</v>
      </c>
      <c r="B1" s="11" t="s">
        <v>39</v>
      </c>
      <c r="C1" s="11" t="s">
        <v>35</v>
      </c>
      <c r="D1" s="11" t="s">
        <v>40</v>
      </c>
      <c r="E1" s="11" t="s">
        <v>41</v>
      </c>
      <c r="F1" s="9" t="s">
        <v>30</v>
      </c>
      <c r="G1" s="9" t="s">
        <v>31</v>
      </c>
      <c r="H1" s="8" t="s">
        <v>32</v>
      </c>
    </row>
    <row r="2" spans="1:8" ht="30">
      <c r="A2" t="s">
        <v>48</v>
      </c>
      <c r="B2" s="10" t="s">
        <v>38</v>
      </c>
      <c r="C2" s="10" t="str">
        <f>IF(B2="Home", "Away", IF(B2="Away", "Home",""))</f>
        <v/>
      </c>
      <c r="D2" s="10" t="str">
        <f>IF(B2="Us", "Team", IF(B2="Op", "Opp ",""))</f>
        <v>Team</v>
      </c>
      <c r="E2" s="10" t="str">
        <f>IF(B2="Us", "Allowed", IF(B2="Op", "Scored ",""))</f>
        <v>Allowed</v>
      </c>
      <c r="F2" s="10">
        <v>3</v>
      </c>
      <c r="G2" s="10">
        <v>1</v>
      </c>
      <c r="H2" s="12" t="str">
        <f>", (b.ShotsMade" &amp; B2 &amp; "RegPt" &amp; F2 &amp; " - IsNull(bL5.Q4Last1Min" &amp; B2 &amp; "Pt" &amp; F2 &amp; ", @LgAvgLastMinPt" &amp; F2 &amp; ") + @LgAvgLastMinPt" &amp; F2 &amp; ") * ( 1.0 + (( (r.TotalLine" &amp; D2 &amp; "  / b.ScoreReg" &amp; B2 &amp; " ) - 1.0) * @BxScLinePct) ) * ( 1.0 + (ts.TeamStrengthBxScAdjPct" &amp; E2 &amp; " - 1.0) * @BxScTmStrPct) AS AverageMade" &amp; B2 &amp; "Pt" &amp; F2</f>
        <v>, (b.ShotsMadeUsRegPt3 - IsNull(bL5.Q4Last1MinUsPt3, @LgAvgLastMinPt3) + @LgAvgLastMinPt3) * ( 1.0 + (( (r.TotalLineTeam  / b.ScoreRegUs ) - 1.0) * @BxScLinePct) ) * ( 1.0 + (ts.TeamStrengthBxScAdjPctAllowed - 1.0) * @BxScTmStrPct) AS AverageMadeUsPt3</v>
      </c>
    </row>
    <row r="3" spans="1:8" ht="29.25" customHeight="1">
      <c r="B3" s="10" t="s">
        <v>33</v>
      </c>
      <c r="C3" s="10" t="b">
        <f>H2=H3</f>
        <v>1</v>
      </c>
      <c r="F3" s="10">
        <v>1</v>
      </c>
      <c r="G3" s="10">
        <v>1</v>
      </c>
      <c r="H3" s="6" t="s">
        <v>42</v>
      </c>
    </row>
    <row r="4" spans="1:8">
      <c r="B4" s="10" t="s">
        <v>33</v>
      </c>
      <c r="C4" s="10" t="b">
        <f>H$2 = H4</f>
        <v>0</v>
      </c>
      <c r="F4" s="10">
        <v>2</v>
      </c>
      <c r="G4" s="10">
        <v>1</v>
      </c>
      <c r="H4" s="3"/>
    </row>
    <row r="5" spans="1:8">
      <c r="B5" s="10" t="s">
        <v>34</v>
      </c>
      <c r="C5" s="10" t="b">
        <f>H$2 = H5</f>
        <v>0</v>
      </c>
      <c r="F5" s="10">
        <v>3</v>
      </c>
      <c r="G5" s="10">
        <v>2</v>
      </c>
      <c r="H5" s="3"/>
    </row>
    <row r="6" spans="1:8">
      <c r="A6" t="s">
        <v>29</v>
      </c>
      <c r="B6" s="10" t="s">
        <v>34</v>
      </c>
      <c r="C6" s="10" t="str">
        <f>IF(B6="Home", "Away", IF(B6="Away", "Home",""))</f>
        <v>Away</v>
      </c>
      <c r="D6" s="10" t="str">
        <f>IF(B6="Us", "Team", IF(B6="Op", "Opp ",""))</f>
        <v/>
      </c>
      <c r="E6" s="10" t="str">
        <f>IF(B6="Us", "Allowed", IF(B6="Op", "Scored ",""))</f>
        <v/>
      </c>
      <c r="F6" s="10">
        <v>1</v>
      </c>
      <c r="G6" s="10">
        <v>1</v>
      </c>
      <c r="H6" s="7" t="str">
        <f>"     , @Pt" &amp; F6 &amp; " * t" &amp; B6 &amp; "GB" &amp; G6 &amp; ".AverageMadeUsPt" &amp; F6 &amp; " * ( 1.0 + (( (t" &amp; C6 &amp; "GB10.AverageMadeOpPt" &amp; F6 &amp; " / @LgAvgShotsMade" &amp; C6 &amp; "Pt" &amp; F6 &amp; ") - 1.0 ) * @TmStrAdjPct) )   as Calc" &amp; B6 &amp; "GB" &amp; G6 &amp; "Pt" &amp; F6 &amp; ""</f>
        <v xml:space="preserve">     , @Pt1 * tHomeGB1.AverageMadeUsPt1 * ( 1.0 + (( (tAwayGB10.AverageMadeOpPt1 / @LgAvgShotsMadeAwayPt1) - 1.0 ) * @TmStrAdjPct) )   as CalcHomeGB1Pt1</v>
      </c>
    </row>
    <row r="7" spans="1:8">
      <c r="B7" s="10" t="s">
        <v>33</v>
      </c>
      <c r="C7" s="10" t="b">
        <f>H$6=H7</f>
        <v>0</v>
      </c>
      <c r="F7" s="10">
        <v>1</v>
      </c>
      <c r="G7" s="10">
        <v>1</v>
      </c>
      <c r="H7" s="7" t="str">
        <f>"     , @Pt1 * tAwayGB1.AverageMadeUsPt1 * ( 1.0 + (( (tHomeGB10.AverageMadeOpPt1 / @LgAvgShotsMadeHomePt1) - 1.0 ) * @TmStrAdjPct) )   as CalcAwayGB1Pt1"</f>
        <v xml:space="preserve">     , @Pt1 * tAwayGB1.AverageMadeUsPt1 * ( 1.0 + (( (tHomeGB10.AverageMadeOpPt1 / @LgAvgShotsMadeHomePt1) - 1.0 ) * @TmStrAdjPct) )   as CalcAwayGB1Pt1</v>
      </c>
    </row>
    <row r="8" spans="1:8">
      <c r="B8" s="10" t="s">
        <v>33</v>
      </c>
      <c r="C8" s="10" t="b">
        <f>H$6=H8</f>
        <v>0</v>
      </c>
      <c r="F8" s="10">
        <v>2</v>
      </c>
      <c r="G8" s="10">
        <v>1</v>
      </c>
      <c r="H8" s="3" t="s">
        <v>36</v>
      </c>
    </row>
    <row r="9" spans="1:8">
      <c r="B9" s="10" t="s">
        <v>34</v>
      </c>
      <c r="C9" s="10" t="b">
        <f>H$6=H9</f>
        <v>0</v>
      </c>
      <c r="F9" s="10">
        <v>3</v>
      </c>
      <c r="G9" s="10">
        <v>2</v>
      </c>
      <c r="H9" s="3" t="s">
        <v>37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26</vt:i4>
      </vt:variant>
    </vt:vector>
  </HeadingPairs>
  <TitlesOfParts>
    <vt:vector size="49" baseType="lpstr">
      <vt:lpstr>SPs</vt:lpstr>
      <vt:lpstr>Scripts</vt:lpstr>
      <vt:lpstr>LoadBoxScores</vt:lpstr>
      <vt:lpstr>ToDateTime</vt:lpstr>
      <vt:lpstr>22 Teams</vt:lpstr>
      <vt:lpstr>uspCalcTodaysMatchups</vt:lpstr>
      <vt:lpstr>Curve %</vt:lpstr>
      <vt:lpstr>LeagueInfo Rows</vt:lpstr>
      <vt:lpstr>Templates</vt:lpstr>
      <vt:lpstr>Instances</vt:lpstr>
      <vt:lpstr>Bills ADJs</vt:lpstr>
      <vt:lpstr>BSS Flow</vt:lpstr>
      <vt:lpstr>CalcProjectedPoints</vt:lpstr>
      <vt:lpstr>GameStatus</vt:lpstr>
      <vt:lpstr>Avg Atmp</vt:lpstr>
      <vt:lpstr>Post Gm</vt:lpstr>
      <vt:lpstr>Migrate DB</vt:lpstr>
      <vt:lpstr>Prod Tables to Delete</vt:lpstr>
      <vt:lpstr>OurTotalLine Calculations</vt:lpstr>
      <vt:lpstr>BSS Update process</vt:lpstr>
      <vt:lpstr>Last Season History Screenshot</vt:lpstr>
      <vt:lpstr>BoxScore Columns</vt:lpstr>
      <vt:lpstr>Bball Screenshot</vt:lpstr>
      <vt:lpstr>BxScLinePct</vt:lpstr>
      <vt:lpstr>BxScTmStrPct</vt:lpstr>
      <vt:lpstr>csSecs</vt:lpstr>
      <vt:lpstr>curLgAvgPts</vt:lpstr>
      <vt:lpstr>curPtsMade</vt:lpstr>
      <vt:lpstr>curPtsMadeOp</vt:lpstr>
      <vt:lpstr>gsAwayScore</vt:lpstr>
      <vt:lpstr>gsGamePace</vt:lpstr>
      <vt:lpstr>gsHomeScore</vt:lpstr>
      <vt:lpstr>gsMins</vt:lpstr>
      <vt:lpstr>gsMinsLeft</vt:lpstr>
      <vt:lpstr>gsMinsPerPeriod</vt:lpstr>
      <vt:lpstr>gsOvUnAmt</vt:lpstr>
      <vt:lpstr>gsPeriod</vt:lpstr>
      <vt:lpstr>gsPeriods</vt:lpstr>
      <vt:lpstr>gsPeriodsLeft</vt:lpstr>
      <vt:lpstr>gsPtsPerMin</vt:lpstr>
      <vt:lpstr>gsScore</vt:lpstr>
      <vt:lpstr>gsSecsLeft</vt:lpstr>
      <vt:lpstr>gsTL</vt:lpstr>
      <vt:lpstr>Line</vt:lpstr>
      <vt:lpstr>OppTmStr</vt:lpstr>
      <vt:lpstr>Score</vt:lpstr>
      <vt:lpstr>TmStrAdjPct</vt:lpstr>
      <vt:lpstr>TmTL</vt:lpstr>
      <vt:lpstr>TotAtmps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2020-04-26T20:27:30Z</dcterms:created>
  <dcterms:modified xsi:type="dcterms:W3CDTF">2021-02-11T17:31:20Z</dcterms:modified>
</cp:coreProperties>
</file>