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ra\Downloads\"/>
    </mc:Choice>
  </mc:AlternateContent>
  <xr:revisionPtr revIDLastSave="0" documentId="13_ncr:1_{98B6354A-AEF1-493E-858D-AE2012907183}" xr6:coauthVersionLast="47" xr6:coauthVersionMax="47" xr10:uidLastSave="{00000000-0000-0000-0000-000000000000}"/>
  <bookViews>
    <workbookView xWindow="-108" yWindow="-108" windowWidth="23256" windowHeight="12456" activeTab="3" xr2:uid="{34B37097-39F3-47BE-A756-463307A5F8CC}"/>
  </bookViews>
  <sheets>
    <sheet name="Investments_Monthly" sheetId="1" r:id="rId1"/>
    <sheet name="Total investments " sheetId="2" r:id="rId2"/>
    <sheet name="Expenses" sheetId="5" r:id="rId3"/>
    <sheet name="Distribution" sheetId="6" r:id="rId4"/>
    <sheet name="Shares_Quantity" sheetId="4" r:id="rId5"/>
  </sheets>
  <definedNames>
    <definedName name="_xlnm._FilterDatabase" localSheetId="0" hidden="1">Investments_Monthly!$A$1:$P$44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6" l="1"/>
  <c r="B14" i="5"/>
  <c r="P26" i="1"/>
  <c r="O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H44" i="1"/>
  <c r="C20" i="6"/>
  <c r="E17" i="6" s="1"/>
  <c r="C29" i="6"/>
  <c r="D29" i="6"/>
  <c r="E29" i="6"/>
  <c r="F29" i="6"/>
  <c r="G29" i="6"/>
  <c r="H29" i="6"/>
  <c r="I29" i="6"/>
  <c r="O4" i="5"/>
  <c r="O5" i="5"/>
  <c r="O3" i="5"/>
  <c r="C14" i="6"/>
  <c r="C15" i="6"/>
  <c r="C16" i="6"/>
  <c r="E15" i="6" s="1"/>
  <c r="C17" i="6"/>
  <c r="C18" i="6"/>
  <c r="C19" i="6"/>
  <c r="E16" i="6" s="1"/>
  <c r="C13" i="6"/>
  <c r="G44" i="1"/>
  <c r="H14" i="5"/>
  <c r="G14" i="5"/>
  <c r="F14" i="5"/>
  <c r="E14" i="5"/>
  <c r="D14" i="5"/>
  <c r="C14" i="5"/>
  <c r="F44" i="1"/>
  <c r="G9" i="6" s="1"/>
  <c r="C21" i="6" l="1"/>
  <c r="P21" i="1"/>
  <c r="J7" i="2"/>
  <c r="E6" i="2"/>
  <c r="D6" i="6"/>
  <c r="I8" i="2"/>
  <c r="F3" i="6"/>
  <c r="D6" i="2"/>
  <c r="E6" i="6"/>
  <c r="F6" i="6"/>
  <c r="G6" i="6"/>
  <c r="H6" i="6"/>
  <c r="F6" i="2"/>
  <c r="G6" i="2"/>
  <c r="H6" i="2"/>
  <c r="I6" i="6"/>
  <c r="I6" i="2"/>
  <c r="J6" i="6"/>
  <c r="J6" i="2"/>
  <c r="K6" i="6"/>
  <c r="F3" i="2"/>
  <c r="G3" i="2"/>
  <c r="D4" i="2"/>
  <c r="G3" i="6"/>
  <c r="E4" i="6"/>
  <c r="I7" i="2"/>
  <c r="F2" i="2"/>
  <c r="H9" i="2"/>
  <c r="E5" i="6"/>
  <c r="J8" i="6"/>
  <c r="E4" i="2"/>
  <c r="K7" i="6"/>
  <c r="G9" i="2"/>
  <c r="I8" i="6"/>
  <c r="D5" i="2"/>
  <c r="H2" i="2"/>
  <c r="G2" i="6"/>
  <c r="B6" i="6"/>
  <c r="H9" i="6"/>
  <c r="J8" i="2"/>
  <c r="F4" i="6"/>
  <c r="C5" i="2"/>
  <c r="D5" i="6"/>
  <c r="G2" i="2"/>
  <c r="E3" i="2"/>
  <c r="B7" i="2"/>
  <c r="H2" i="6"/>
  <c r="I9" i="6"/>
  <c r="B7" i="6"/>
  <c r="J7" i="6"/>
  <c r="B6" i="2"/>
  <c r="C6" i="2"/>
  <c r="F4" i="2"/>
  <c r="C7" i="2"/>
  <c r="B9" i="2"/>
  <c r="H3" i="6"/>
  <c r="F5" i="6"/>
  <c r="J9" i="6"/>
  <c r="E5" i="2"/>
  <c r="B8" i="2"/>
  <c r="I2" i="6"/>
  <c r="G4" i="6"/>
  <c r="D7" i="6"/>
  <c r="K8" i="6"/>
  <c r="I2" i="2"/>
  <c r="G4" i="2"/>
  <c r="F5" i="2"/>
  <c r="D8" i="2"/>
  <c r="C8" i="2"/>
  <c r="J9" i="2"/>
  <c r="I3" i="6"/>
  <c r="H4" i="6"/>
  <c r="G5" i="6"/>
  <c r="E7" i="6"/>
  <c r="D8" i="6"/>
  <c r="B9" i="6"/>
  <c r="K9" i="6"/>
  <c r="B2" i="2"/>
  <c r="J2" i="2"/>
  <c r="I3" i="2"/>
  <c r="H4" i="2"/>
  <c r="G5" i="2"/>
  <c r="E7" i="2"/>
  <c r="E8" i="2"/>
  <c r="C9" i="2"/>
  <c r="B2" i="6"/>
  <c r="K2" i="6"/>
  <c r="J3" i="6"/>
  <c r="I4" i="6"/>
  <c r="H5" i="6"/>
  <c r="F7" i="6"/>
  <c r="E8" i="6"/>
  <c r="D9" i="6"/>
  <c r="P36" i="1"/>
  <c r="C2" i="2"/>
  <c r="B3" i="2"/>
  <c r="J3" i="2"/>
  <c r="I4" i="2"/>
  <c r="H5" i="2"/>
  <c r="F7" i="2"/>
  <c r="F8" i="2"/>
  <c r="D9" i="2"/>
  <c r="D2" i="6"/>
  <c r="B3" i="6"/>
  <c r="K3" i="6"/>
  <c r="J4" i="6"/>
  <c r="I5" i="6"/>
  <c r="G7" i="6"/>
  <c r="F8" i="6"/>
  <c r="E9" i="6"/>
  <c r="D2" i="2"/>
  <c r="C3" i="2"/>
  <c r="B4" i="2"/>
  <c r="J4" i="2"/>
  <c r="I5" i="2"/>
  <c r="G7" i="2"/>
  <c r="G8" i="2"/>
  <c r="E9" i="2"/>
  <c r="E2" i="6"/>
  <c r="D3" i="6"/>
  <c r="B4" i="6"/>
  <c r="K4" i="6"/>
  <c r="J5" i="6"/>
  <c r="H7" i="6"/>
  <c r="G8" i="6"/>
  <c r="F9" i="6"/>
  <c r="I9" i="2"/>
  <c r="B8" i="6"/>
  <c r="H3" i="2"/>
  <c r="D7" i="2"/>
  <c r="J2" i="6"/>
  <c r="E2" i="2"/>
  <c r="D3" i="2"/>
  <c r="C4" i="2"/>
  <c r="B5" i="2"/>
  <c r="J5" i="2"/>
  <c r="H7" i="2"/>
  <c r="H8" i="2"/>
  <c r="F9" i="2"/>
  <c r="F2" i="6"/>
  <c r="E3" i="6"/>
  <c r="D4" i="6"/>
  <c r="B5" i="6"/>
  <c r="K5" i="6"/>
  <c r="I7" i="6"/>
  <c r="H8" i="6"/>
  <c r="P3" i="1"/>
  <c r="P11" i="1"/>
  <c r="P19" i="1"/>
  <c r="P29" i="1"/>
  <c r="P37" i="1"/>
  <c r="P4" i="1"/>
  <c r="P12" i="1"/>
  <c r="P20" i="1"/>
  <c r="P30" i="1"/>
  <c r="P38" i="1"/>
  <c r="P5" i="1"/>
  <c r="P13" i="1"/>
  <c r="P22" i="1"/>
  <c r="P31" i="1"/>
  <c r="P39" i="1"/>
  <c r="P6" i="1"/>
  <c r="P14" i="1"/>
  <c r="P23" i="1"/>
  <c r="P32" i="1"/>
  <c r="P40" i="1"/>
  <c r="P7" i="1"/>
  <c r="P15" i="1"/>
  <c r="P24" i="1"/>
  <c r="P33" i="1"/>
  <c r="P8" i="1"/>
  <c r="P16" i="1"/>
  <c r="P25" i="1"/>
  <c r="P34" i="1"/>
  <c r="P41" i="1"/>
  <c r="P43" i="1"/>
  <c r="P9" i="1"/>
  <c r="P17" i="1"/>
  <c r="P27" i="1"/>
  <c r="P35" i="1"/>
  <c r="P42" i="1"/>
  <c r="P2" i="1"/>
  <c r="P10" i="1"/>
  <c r="P18" i="1"/>
  <c r="P28" i="1"/>
  <c r="O6" i="5"/>
  <c r="E14" i="6"/>
  <c r="E13" i="6"/>
  <c r="I10" i="2" l="1"/>
  <c r="B10" i="2"/>
  <c r="J10" i="2"/>
  <c r="E10" i="2"/>
  <c r="G10" i="2"/>
  <c r="H10" i="2"/>
  <c r="F10" i="2"/>
  <c r="C10" i="2"/>
  <c r="D10" i="2"/>
  <c r="L4" i="6"/>
  <c r="F19" i="6" s="1"/>
  <c r="H19" i="6" s="1"/>
  <c r="L2" i="6"/>
  <c r="F13" i="6" s="1"/>
  <c r="H13" i="6" s="1"/>
  <c r="K3" i="2"/>
  <c r="K7" i="2"/>
  <c r="L3" i="6"/>
  <c r="F14" i="6" s="1"/>
  <c r="H14" i="6" s="1"/>
  <c r="L8" i="6"/>
  <c r="K2" i="2"/>
  <c r="L7" i="6"/>
  <c r="F18" i="6" s="1"/>
  <c r="H18" i="6" s="1"/>
  <c r="L5" i="6"/>
  <c r="K4" i="2"/>
  <c r="K5" i="2"/>
  <c r="L6" i="6"/>
  <c r="F17" i="6" s="1"/>
  <c r="H17" i="6" s="1"/>
  <c r="L9" i="6"/>
  <c r="F20" i="6" s="1"/>
  <c r="H20" i="6" s="1"/>
  <c r="B10" i="6"/>
  <c r="C2" i="6" s="1"/>
  <c r="K8" i="2"/>
  <c r="K6" i="2"/>
  <c r="K9" i="2"/>
  <c r="K10" i="2" l="1"/>
  <c r="M2" i="2" s="1"/>
  <c r="C3" i="6"/>
  <c r="C5" i="6"/>
  <c r="C4" i="6"/>
  <c r="C7" i="6"/>
  <c r="C8" i="6"/>
  <c r="C9" i="6"/>
  <c r="C6" i="6"/>
  <c r="L10" i="6"/>
  <c r="N9" i="6" s="1"/>
  <c r="F16" i="6"/>
  <c r="H16" i="6" s="1"/>
  <c r="F15" i="6"/>
  <c r="H15" i="6" s="1"/>
  <c r="M6" i="2" l="1"/>
  <c r="M7" i="2"/>
  <c r="N2" i="6"/>
  <c r="N6" i="6"/>
  <c r="N5" i="6"/>
  <c r="N4" i="6"/>
  <c r="M4" i="2"/>
  <c r="M5" i="2"/>
  <c r="M8" i="2"/>
  <c r="M9" i="2"/>
  <c r="N3" i="6"/>
  <c r="N8" i="6"/>
  <c r="M3" i="2"/>
  <c r="N7" i="6"/>
  <c r="H21" i="6"/>
  <c r="F21" i="6"/>
  <c r="G15" i="6" l="1"/>
  <c r="G20" i="6"/>
  <c r="I17" i="6" s="1"/>
  <c r="G19" i="6"/>
  <c r="I16" i="6" s="1"/>
  <c r="G14" i="6"/>
  <c r="G18" i="6"/>
  <c r="G13" i="6"/>
  <c r="G16" i="6"/>
  <c r="I15" i="6" s="1"/>
  <c r="G17" i="6"/>
  <c r="I14" i="6" l="1"/>
  <c r="I13" i="6"/>
</calcChain>
</file>

<file path=xl/sharedStrings.xml><?xml version="1.0" encoding="utf-8"?>
<sst xmlns="http://schemas.openxmlformats.org/spreadsheetml/2006/main" count="378" uniqueCount="145">
  <si>
    <t xml:space="preserve">Company Name </t>
  </si>
  <si>
    <t xml:space="preserve">Sector </t>
  </si>
  <si>
    <t>Cap</t>
  </si>
  <si>
    <t xml:space="preserve">Invested </t>
  </si>
  <si>
    <t>Ester</t>
  </si>
  <si>
    <t xml:space="preserve">Plastic Products </t>
  </si>
  <si>
    <t>Small</t>
  </si>
  <si>
    <t>BEL</t>
  </si>
  <si>
    <t>Engineering-Industrial equipments</t>
  </si>
  <si>
    <t xml:space="preserve">Large </t>
  </si>
  <si>
    <t>Basant Agro</t>
  </si>
  <si>
    <t>Fertilizer</t>
  </si>
  <si>
    <t>Micro</t>
  </si>
  <si>
    <t>Pidilit</t>
  </si>
  <si>
    <t>Chemicals</t>
  </si>
  <si>
    <t>Dwarkesh</t>
  </si>
  <si>
    <t>Sugar</t>
  </si>
  <si>
    <t>Tata power</t>
  </si>
  <si>
    <t xml:space="preserve">Power Generation/ Distribution </t>
  </si>
  <si>
    <t>IEX</t>
  </si>
  <si>
    <t>Mid</t>
  </si>
  <si>
    <t>PrecWire</t>
  </si>
  <si>
    <t xml:space="preserve">Cable </t>
  </si>
  <si>
    <t>kotharipet</t>
  </si>
  <si>
    <t>Petrochemicals</t>
  </si>
  <si>
    <t>Dawaat</t>
  </si>
  <si>
    <t>Consumer Food</t>
  </si>
  <si>
    <t>Texmopipes</t>
  </si>
  <si>
    <t>micro</t>
  </si>
  <si>
    <t>Tata motors</t>
  </si>
  <si>
    <t>Automobiles</t>
  </si>
  <si>
    <t>PNC Infra</t>
  </si>
  <si>
    <t xml:space="preserve">Engineering- Construction </t>
  </si>
  <si>
    <t>Medicaps</t>
  </si>
  <si>
    <t>Ircon</t>
  </si>
  <si>
    <t>Engineering-Constructions</t>
  </si>
  <si>
    <t>Rajoo Eng</t>
  </si>
  <si>
    <t>Hathaway</t>
  </si>
  <si>
    <t>Telecom</t>
  </si>
  <si>
    <t>Equitas</t>
  </si>
  <si>
    <t>Small Finance</t>
  </si>
  <si>
    <t>GoldBees</t>
  </si>
  <si>
    <t>Gold</t>
  </si>
  <si>
    <t>Juinor Bees</t>
  </si>
  <si>
    <t>Index</t>
  </si>
  <si>
    <t>Mid150</t>
  </si>
  <si>
    <t>Nifty Bees</t>
  </si>
  <si>
    <t>index</t>
  </si>
  <si>
    <t>Crypto</t>
  </si>
  <si>
    <t>Etherium classic</t>
  </si>
  <si>
    <t>Doge</t>
  </si>
  <si>
    <t>UTI Index</t>
  </si>
  <si>
    <t>MF</t>
  </si>
  <si>
    <t>Franklin Tax</t>
  </si>
  <si>
    <t>Aditya Birla Tax</t>
  </si>
  <si>
    <t>Parag Parikh</t>
  </si>
  <si>
    <t>Multi-Cap</t>
  </si>
  <si>
    <t>Sbi Small Cap</t>
  </si>
  <si>
    <t>International</t>
  </si>
  <si>
    <t>Kotak Equity</t>
  </si>
  <si>
    <t>Large &amp; Mid</t>
  </si>
  <si>
    <t>Navi US</t>
  </si>
  <si>
    <t>Motilal Nasdaq</t>
  </si>
  <si>
    <t>Mf</t>
  </si>
  <si>
    <t>Type</t>
  </si>
  <si>
    <t>Equity</t>
  </si>
  <si>
    <t>Total</t>
  </si>
  <si>
    <t>Etherium</t>
  </si>
  <si>
    <t>Solana</t>
  </si>
  <si>
    <t>Polygon</t>
  </si>
  <si>
    <t>Bitcoin</t>
  </si>
  <si>
    <t>Polkadot</t>
  </si>
  <si>
    <t>Invested</t>
  </si>
  <si>
    <t>Liquid</t>
  </si>
  <si>
    <t xml:space="preserve">SmartSave </t>
  </si>
  <si>
    <t>Debt</t>
  </si>
  <si>
    <t>Platform</t>
  </si>
  <si>
    <t>Direct</t>
  </si>
  <si>
    <t>Small Case</t>
  </si>
  <si>
    <t>Direct-Crypto</t>
  </si>
  <si>
    <t>Savings</t>
  </si>
  <si>
    <t>Indirect-MF</t>
  </si>
  <si>
    <t>IDFC first</t>
  </si>
  <si>
    <t>Bank</t>
  </si>
  <si>
    <t>May</t>
  </si>
  <si>
    <t>June</t>
  </si>
  <si>
    <t>July</t>
  </si>
  <si>
    <t>Additional Investments</t>
  </si>
  <si>
    <t>August</t>
  </si>
  <si>
    <t>September</t>
  </si>
  <si>
    <t>October</t>
  </si>
  <si>
    <t>November</t>
  </si>
  <si>
    <t>December</t>
  </si>
  <si>
    <t>Curr_Holdings</t>
  </si>
  <si>
    <t>1yr_holdings</t>
  </si>
  <si>
    <t>Expenses</t>
  </si>
  <si>
    <t>Rent</t>
  </si>
  <si>
    <t>Electricity</t>
  </si>
  <si>
    <t>Water</t>
  </si>
  <si>
    <t>Sewage</t>
  </si>
  <si>
    <t>Wifi</t>
  </si>
  <si>
    <t>Salary</t>
  </si>
  <si>
    <t>Phone-Bill</t>
  </si>
  <si>
    <t>Extras</t>
  </si>
  <si>
    <t>Credit-Card</t>
  </si>
  <si>
    <t>Splitwise</t>
  </si>
  <si>
    <t>Council</t>
  </si>
  <si>
    <t>Amt</t>
  </si>
  <si>
    <t>Equity-India</t>
  </si>
  <si>
    <t>Equity Smallcase</t>
  </si>
  <si>
    <t>Equity Mutual Funds</t>
  </si>
  <si>
    <t xml:space="preserve">Debt/Liquid Mutual Funds </t>
  </si>
  <si>
    <t>US Equity</t>
  </si>
  <si>
    <t>Equity-Ind</t>
  </si>
  <si>
    <t>Equity-US</t>
  </si>
  <si>
    <t>Instrument</t>
  </si>
  <si>
    <t>Percentage</t>
  </si>
  <si>
    <t>Weigthage</t>
  </si>
  <si>
    <t>India</t>
  </si>
  <si>
    <t>CC</t>
  </si>
  <si>
    <t>Loan</t>
  </si>
  <si>
    <t>Amt Invested</t>
  </si>
  <si>
    <t>US-MF</t>
  </si>
  <si>
    <t>Savings/Liquid</t>
  </si>
  <si>
    <t>US Mutual</t>
  </si>
  <si>
    <t>US Direct</t>
  </si>
  <si>
    <t>Large</t>
  </si>
  <si>
    <t xml:space="preserve">1 yr Percentage </t>
  </si>
  <si>
    <t>Profit+Investement</t>
  </si>
  <si>
    <t>Months</t>
  </si>
  <si>
    <t>Small Case-Gold</t>
  </si>
  <si>
    <t>Gold Smallcase</t>
  </si>
  <si>
    <t>Vested</t>
  </si>
  <si>
    <t>LiquidBees</t>
  </si>
  <si>
    <t xml:space="preserve">ITC </t>
  </si>
  <si>
    <t>FMCG</t>
  </si>
  <si>
    <t>% Investment</t>
  </si>
  <si>
    <t>US Index</t>
  </si>
  <si>
    <t>Sector</t>
  </si>
  <si>
    <t>Cable</t>
  </si>
  <si>
    <t>Engineering- Construction</t>
  </si>
  <si>
    <t>Plastic Products</t>
  </si>
  <si>
    <t>Power Generation/ Distribution</t>
  </si>
  <si>
    <t>% of Total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</si>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</sst>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0" fontId="0" fillId="0" borderId="0" xfId="0" applyNumberFormat="1"/>
    <xf numFmtId="0" fontId="0" fillId="0" borderId="0" xfId="0" applyNumberFormat="1"/>
    <xf numFmtId="10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10" fontId="0" fillId="2" borderId="0" xfId="0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10" fontId="0" fillId="3" borderId="0" xfId="0" applyNumberFormat="1" applyFill="1" applyAlignment="1">
      <alignment horizontal="left" vertical="top"/>
    </xf>
    <xf numFmtId="0" fontId="0" fillId="5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left" vertical="top"/>
    </xf>
    <xf numFmtId="0" fontId="0" fillId="0" borderId="0" xfId="0" applyFill="1"/>
    <xf numFmtId="10" fontId="0" fillId="0" borderId="0" xfId="0" applyNumberFormat="1" applyFill="1"/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3F-499D-89CA-121D504F38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3F-499D-89CA-121D504F38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3F-499D-89CA-121D504F38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3F-499D-89CA-121D504F38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3F-499D-89CA-121D504F38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B3F-499D-89CA-121D504F38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B3F-499D-89CA-121D504F38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B3F-499D-89CA-121D504F38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investments '!$L$2:$L$9</c:f>
              <c:strCache>
                <c:ptCount val="8"/>
                <c:pt idx="0">
                  <c:v>Direct</c:v>
                </c:pt>
                <c:pt idx="1">
                  <c:v>Small Case</c:v>
                </c:pt>
                <c:pt idx="2">
                  <c:v>Direct-Crypto</c:v>
                </c:pt>
                <c:pt idx="3">
                  <c:v>Indirect-MF</c:v>
                </c:pt>
                <c:pt idx="4">
                  <c:v>US Mutual</c:v>
                </c:pt>
                <c:pt idx="5">
                  <c:v>US Equity</c:v>
                </c:pt>
                <c:pt idx="6">
                  <c:v>Savings</c:v>
                </c:pt>
                <c:pt idx="7">
                  <c:v>Gold</c:v>
                </c:pt>
              </c:strCache>
            </c:strRef>
          </c:cat>
          <c:val>
            <c:numRef>
              <c:f>'Total investments '!$M$2:$M$9</c:f>
              <c:numCache>
                <c:formatCode>0.00%</c:formatCode>
                <c:ptCount val="8"/>
                <c:pt idx="0">
                  <c:v>0.10247972803696018</c:v>
                </c:pt>
                <c:pt idx="1">
                  <c:v>7.2557916978515297E-2</c:v>
                </c:pt>
                <c:pt idx="2">
                  <c:v>8.7126008560343193E-2</c:v>
                </c:pt>
                <c:pt idx="3">
                  <c:v>0.62143343262766282</c:v>
                </c:pt>
                <c:pt idx="4">
                  <c:v>2.7403392195433147E-2</c:v>
                </c:pt>
                <c:pt idx="5">
                  <c:v>3.8745020955546765E-2</c:v>
                </c:pt>
                <c:pt idx="6">
                  <c:v>2.7137012677264954E-2</c:v>
                </c:pt>
                <c:pt idx="7">
                  <c:v>2.3117487968273665E-2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83E-9ABE-09423EBFE6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11</xdr:row>
      <xdr:rowOff>148590</xdr:rowOff>
    </xdr:from>
    <xdr:to>
      <xdr:col>11</xdr:col>
      <xdr:colOff>701040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A6DD7-691B-5E9A-5694-D21B9E3A5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C890-5D80-42BF-9820-C4692B1E9A9E}">
  <dimension ref="A1:Q44"/>
  <sheetViews>
    <sheetView topLeftCell="A22" zoomScale="99" zoomScaleNormal="99" workbookViewId="0">
      <selection activeCell="J46" sqref="J46"/>
    </sheetView>
  </sheetViews>
  <sheetFormatPr defaultRowHeight="14.4" x14ac:dyDescent="0.3"/>
  <cols>
    <col min="1" max="1" width="14.5546875" style="1" bestFit="1" customWidth="1"/>
    <col min="2" max="2" width="30.109375" style="1" bestFit="1" customWidth="1"/>
    <col min="3" max="4" width="20.21875" style="1" customWidth="1"/>
    <col min="5" max="5" width="11.5546875" style="1" bestFit="1" customWidth="1"/>
    <col min="6" max="10" width="8.88671875" style="1"/>
    <col min="11" max="11" width="10.21875" style="1" bestFit="1" customWidth="1"/>
    <col min="12" max="15" width="8.88671875" style="1"/>
    <col min="16" max="16" width="11.6640625" style="3" customWidth="1"/>
    <col min="17" max="17" width="12" style="4" bestFit="1" customWidth="1"/>
  </cols>
  <sheetData>
    <row r="1" spans="1:17" x14ac:dyDescent="0.3">
      <c r="A1" s="7" t="s">
        <v>0</v>
      </c>
      <c r="B1" s="7" t="s">
        <v>1</v>
      </c>
      <c r="C1" s="7" t="s">
        <v>64</v>
      </c>
      <c r="D1" s="7" t="s">
        <v>76</v>
      </c>
      <c r="E1" s="7" t="s">
        <v>2</v>
      </c>
      <c r="F1" s="7" t="s">
        <v>3</v>
      </c>
      <c r="G1" s="7" t="s">
        <v>84</v>
      </c>
      <c r="H1" s="7" t="s">
        <v>85</v>
      </c>
      <c r="I1" s="7" t="s">
        <v>86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66</v>
      </c>
      <c r="P1" s="9" t="s">
        <v>136</v>
      </c>
      <c r="Q1" s="8"/>
    </row>
    <row r="2" spans="1:17" x14ac:dyDescent="0.3">
      <c r="A2" s="1" t="s">
        <v>4</v>
      </c>
      <c r="B2" s="1" t="s">
        <v>5</v>
      </c>
      <c r="C2" s="1" t="s">
        <v>65</v>
      </c>
      <c r="D2" s="1" t="s">
        <v>77</v>
      </c>
      <c r="E2" s="1" t="s">
        <v>6</v>
      </c>
      <c r="F2" s="1">
        <v>1220</v>
      </c>
      <c r="O2" s="1">
        <f>SUM(F2:N2)</f>
        <v>1220</v>
      </c>
      <c r="P2" s="3">
        <f t="shared" ref="P2:P43" si="0">SUM(F2:N2)/SUM($F$44:$N$44)</f>
        <v>4.7268925565767056E-3</v>
      </c>
    </row>
    <row r="3" spans="1:17" x14ac:dyDescent="0.3">
      <c r="A3" s="1" t="s">
        <v>7</v>
      </c>
      <c r="B3" s="2" t="s">
        <v>8</v>
      </c>
      <c r="C3" s="1" t="s">
        <v>65</v>
      </c>
      <c r="D3" s="1" t="s">
        <v>77</v>
      </c>
      <c r="E3" s="1" t="s">
        <v>9</v>
      </c>
      <c r="F3" s="1">
        <v>1070</v>
      </c>
      <c r="O3" s="1">
        <f t="shared" ref="O3:O44" si="1">SUM(F3:N3)</f>
        <v>1070</v>
      </c>
      <c r="P3" s="3">
        <f t="shared" si="0"/>
        <v>4.1457172422435041E-3</v>
      </c>
    </row>
    <row r="4" spans="1:17" x14ac:dyDescent="0.3">
      <c r="A4" s="1" t="s">
        <v>10</v>
      </c>
      <c r="B4" s="1" t="s">
        <v>11</v>
      </c>
      <c r="C4" s="1" t="s">
        <v>65</v>
      </c>
      <c r="D4" s="1" t="s">
        <v>77</v>
      </c>
      <c r="E4" s="1" t="s">
        <v>12</v>
      </c>
      <c r="F4" s="1">
        <v>437.5</v>
      </c>
      <c r="O4" s="1">
        <f t="shared" si="1"/>
        <v>437.5</v>
      </c>
      <c r="P4" s="3">
        <f t="shared" si="0"/>
        <v>1.695094666805171E-3</v>
      </c>
    </row>
    <row r="5" spans="1:17" x14ac:dyDescent="0.3">
      <c r="A5" s="1" t="s">
        <v>13</v>
      </c>
      <c r="B5" s="1" t="s">
        <v>14</v>
      </c>
      <c r="C5" s="1" t="s">
        <v>65</v>
      </c>
      <c r="D5" s="1" t="s">
        <v>77</v>
      </c>
      <c r="E5" s="1" t="s">
        <v>9</v>
      </c>
      <c r="F5" s="1">
        <v>8764.7999999999993</v>
      </c>
      <c r="O5" s="1">
        <f t="shared" si="1"/>
        <v>8764.7999999999993</v>
      </c>
      <c r="P5" s="3">
        <f t="shared" si="0"/>
        <v>3.3959235967117626E-2</v>
      </c>
    </row>
    <row r="6" spans="1:17" x14ac:dyDescent="0.3">
      <c r="A6" s="1" t="s">
        <v>15</v>
      </c>
      <c r="B6" s="1" t="s">
        <v>16</v>
      </c>
      <c r="C6" s="1" t="s">
        <v>65</v>
      </c>
      <c r="D6" s="1" t="s">
        <v>77</v>
      </c>
      <c r="E6" s="1" t="s">
        <v>6</v>
      </c>
      <c r="F6" s="1">
        <v>512.5</v>
      </c>
      <c r="O6" s="1">
        <f t="shared" si="1"/>
        <v>512.5</v>
      </c>
      <c r="P6" s="3">
        <f t="shared" si="0"/>
        <v>1.9856823239717716E-3</v>
      </c>
    </row>
    <row r="7" spans="1:17" x14ac:dyDescent="0.3">
      <c r="A7" s="1" t="s">
        <v>17</v>
      </c>
      <c r="B7" s="2" t="s">
        <v>18</v>
      </c>
      <c r="C7" s="1" t="s">
        <v>65</v>
      </c>
      <c r="D7" s="1" t="s">
        <v>77</v>
      </c>
      <c r="E7" s="1" t="s">
        <v>9</v>
      </c>
      <c r="F7" s="1">
        <v>1085</v>
      </c>
      <c r="O7" s="1">
        <f t="shared" si="1"/>
        <v>1085</v>
      </c>
      <c r="P7" s="3">
        <f t="shared" si="0"/>
        <v>4.203834773676824E-3</v>
      </c>
    </row>
    <row r="8" spans="1:17" x14ac:dyDescent="0.3">
      <c r="A8" s="1" t="s">
        <v>19</v>
      </c>
      <c r="B8" s="2" t="s">
        <v>18</v>
      </c>
      <c r="C8" s="1" t="s">
        <v>65</v>
      </c>
      <c r="D8" s="1" t="s">
        <v>77</v>
      </c>
      <c r="E8" s="1" t="s">
        <v>20</v>
      </c>
      <c r="F8" s="1">
        <v>1050</v>
      </c>
      <c r="O8" s="1">
        <f t="shared" si="1"/>
        <v>1050</v>
      </c>
      <c r="P8" s="3">
        <f t="shared" si="0"/>
        <v>4.0682272003324102E-3</v>
      </c>
    </row>
    <row r="9" spans="1:17" x14ac:dyDescent="0.3">
      <c r="A9" s="1" t="s">
        <v>21</v>
      </c>
      <c r="B9" s="1" t="s">
        <v>22</v>
      </c>
      <c r="C9" s="1" t="s">
        <v>65</v>
      </c>
      <c r="D9" s="1" t="s">
        <v>77</v>
      </c>
      <c r="E9" s="1" t="s">
        <v>6</v>
      </c>
      <c r="F9" s="1">
        <v>489</v>
      </c>
      <c r="O9" s="1">
        <f t="shared" si="1"/>
        <v>489</v>
      </c>
      <c r="P9" s="3">
        <f t="shared" si="0"/>
        <v>1.894631524726237E-3</v>
      </c>
    </row>
    <row r="10" spans="1:17" x14ac:dyDescent="0.3">
      <c r="A10" s="1" t="s">
        <v>23</v>
      </c>
      <c r="B10" s="1" t="s">
        <v>24</v>
      </c>
      <c r="C10" s="1" t="s">
        <v>65</v>
      </c>
      <c r="D10" s="1" t="s">
        <v>77</v>
      </c>
      <c r="E10" s="1" t="s">
        <v>12</v>
      </c>
      <c r="F10" s="1">
        <v>492</v>
      </c>
      <c r="O10" s="1">
        <f t="shared" si="1"/>
        <v>492</v>
      </c>
      <c r="P10" s="3">
        <f t="shared" si="0"/>
        <v>1.9062550310129009E-3</v>
      </c>
    </row>
    <row r="11" spans="1:17" x14ac:dyDescent="0.3">
      <c r="A11" s="1" t="s">
        <v>25</v>
      </c>
      <c r="B11" s="1" t="s">
        <v>26</v>
      </c>
      <c r="C11" s="1" t="s">
        <v>65</v>
      </c>
      <c r="D11" s="1" t="s">
        <v>77</v>
      </c>
      <c r="E11" s="1" t="s">
        <v>6</v>
      </c>
      <c r="F11" s="1">
        <v>402.90000000000003</v>
      </c>
      <c r="O11" s="1">
        <f t="shared" si="1"/>
        <v>402.90000000000003</v>
      </c>
      <c r="P11" s="3">
        <f t="shared" si="0"/>
        <v>1.5610368942989793E-3</v>
      </c>
    </row>
    <row r="12" spans="1:17" x14ac:dyDescent="0.3">
      <c r="A12" s="1" t="s">
        <v>27</v>
      </c>
      <c r="B12" s="1" t="s">
        <v>5</v>
      </c>
      <c r="C12" s="1" t="s">
        <v>65</v>
      </c>
      <c r="D12" s="1" t="s">
        <v>77</v>
      </c>
      <c r="E12" s="1" t="s">
        <v>28</v>
      </c>
      <c r="F12" s="1">
        <v>508.19999999999993</v>
      </c>
      <c r="O12" s="1">
        <f t="shared" si="1"/>
        <v>508.19999999999993</v>
      </c>
      <c r="P12" s="3">
        <f t="shared" si="0"/>
        <v>1.9690219649608864E-3</v>
      </c>
    </row>
    <row r="13" spans="1:17" x14ac:dyDescent="0.3">
      <c r="A13" s="1" t="s">
        <v>29</v>
      </c>
      <c r="B13" s="1" t="s">
        <v>30</v>
      </c>
      <c r="C13" s="1" t="s">
        <v>65</v>
      </c>
      <c r="D13" s="1" t="s">
        <v>77</v>
      </c>
      <c r="E13" s="1" t="s">
        <v>9</v>
      </c>
      <c r="F13" s="1">
        <v>3549.78</v>
      </c>
      <c r="O13" s="1">
        <f t="shared" si="1"/>
        <v>3549.78</v>
      </c>
      <c r="P13" s="3">
        <f t="shared" si="0"/>
        <v>1.3753630048758082E-2</v>
      </c>
    </row>
    <row r="14" spans="1:17" x14ac:dyDescent="0.3">
      <c r="A14" s="1" t="s">
        <v>31</v>
      </c>
      <c r="B14" s="1" t="s">
        <v>32</v>
      </c>
      <c r="C14" s="1" t="s">
        <v>65</v>
      </c>
      <c r="D14" s="1" t="s">
        <v>77</v>
      </c>
      <c r="E14" s="1" t="s">
        <v>20</v>
      </c>
      <c r="F14" s="1">
        <v>2470</v>
      </c>
      <c r="O14" s="1">
        <f t="shared" si="1"/>
        <v>2470</v>
      </c>
      <c r="P14" s="3">
        <f t="shared" si="0"/>
        <v>9.5700201760200512E-3</v>
      </c>
    </row>
    <row r="15" spans="1:17" x14ac:dyDescent="0.3">
      <c r="A15" s="1" t="s">
        <v>33</v>
      </c>
      <c r="B15" s="1" t="s">
        <v>14</v>
      </c>
      <c r="C15" s="1" t="s">
        <v>65</v>
      </c>
      <c r="D15" s="1" t="s">
        <v>77</v>
      </c>
      <c r="E15" s="1" t="s">
        <v>12</v>
      </c>
      <c r="F15" s="1">
        <v>486</v>
      </c>
      <c r="O15" s="1">
        <f t="shared" si="1"/>
        <v>486</v>
      </c>
      <c r="P15" s="3">
        <f t="shared" si="0"/>
        <v>1.8830080184395728E-3</v>
      </c>
    </row>
    <row r="16" spans="1:17" x14ac:dyDescent="0.3">
      <c r="A16" s="1" t="s">
        <v>34</v>
      </c>
      <c r="B16" s="1" t="s">
        <v>35</v>
      </c>
      <c r="C16" s="1" t="s">
        <v>65</v>
      </c>
      <c r="D16" s="1" t="s">
        <v>77</v>
      </c>
      <c r="E16" s="1" t="s">
        <v>6</v>
      </c>
      <c r="F16" s="1">
        <v>401</v>
      </c>
      <c r="O16" s="1">
        <f t="shared" si="1"/>
        <v>401</v>
      </c>
      <c r="P16" s="3">
        <f t="shared" si="0"/>
        <v>1.5536753403174253E-3</v>
      </c>
    </row>
    <row r="17" spans="1:16" x14ac:dyDescent="0.3">
      <c r="A17" s="1" t="s">
        <v>36</v>
      </c>
      <c r="B17" s="1" t="s">
        <v>8</v>
      </c>
      <c r="C17" s="1" t="s">
        <v>65</v>
      </c>
      <c r="D17" s="1" t="s">
        <v>77</v>
      </c>
      <c r="E17" s="1" t="s">
        <v>12</v>
      </c>
      <c r="F17" s="1">
        <v>304</v>
      </c>
      <c r="O17" s="1">
        <f t="shared" si="1"/>
        <v>304</v>
      </c>
      <c r="P17" s="3">
        <f t="shared" si="0"/>
        <v>1.1778486370486218E-3</v>
      </c>
    </row>
    <row r="18" spans="1:16" x14ac:dyDescent="0.3">
      <c r="A18" s="1" t="s">
        <v>37</v>
      </c>
      <c r="B18" s="1" t="s">
        <v>38</v>
      </c>
      <c r="C18" s="1" t="s">
        <v>65</v>
      </c>
      <c r="D18" s="1" t="s">
        <v>77</v>
      </c>
      <c r="E18" s="1" t="s">
        <v>6</v>
      </c>
      <c r="F18" s="1">
        <v>363</v>
      </c>
      <c r="O18" s="1">
        <f t="shared" si="1"/>
        <v>363</v>
      </c>
      <c r="P18" s="3">
        <f t="shared" si="0"/>
        <v>1.4064442606863477E-3</v>
      </c>
    </row>
    <row r="19" spans="1:16" x14ac:dyDescent="0.3">
      <c r="A19" s="1" t="s">
        <v>39</v>
      </c>
      <c r="B19" s="1" t="s">
        <v>40</v>
      </c>
      <c r="C19" s="1" t="s">
        <v>65</v>
      </c>
      <c r="D19" s="1" t="s">
        <v>77</v>
      </c>
      <c r="E19" s="1" t="s">
        <v>6</v>
      </c>
      <c r="F19" s="1">
        <v>1312.1</v>
      </c>
      <c r="O19" s="1">
        <f t="shared" si="1"/>
        <v>1312.1</v>
      </c>
      <c r="P19" s="3">
        <f t="shared" si="0"/>
        <v>5.0837341995772908E-3</v>
      </c>
    </row>
    <row r="20" spans="1:16" x14ac:dyDescent="0.3">
      <c r="A20" s="1" t="s">
        <v>82</v>
      </c>
      <c r="B20" s="1" t="s">
        <v>83</v>
      </c>
      <c r="C20" s="1" t="s">
        <v>65</v>
      </c>
      <c r="D20" s="1" t="s">
        <v>77</v>
      </c>
      <c r="E20" s="1" t="s">
        <v>20</v>
      </c>
      <c r="F20" s="1">
        <v>202</v>
      </c>
      <c r="O20" s="1">
        <f t="shared" si="1"/>
        <v>202</v>
      </c>
      <c r="P20" s="3">
        <f t="shared" si="0"/>
        <v>7.8264942330204474E-4</v>
      </c>
    </row>
    <row r="21" spans="1:16" x14ac:dyDescent="0.3">
      <c r="A21" s="1" t="s">
        <v>134</v>
      </c>
      <c r="B21" s="1" t="s">
        <v>135</v>
      </c>
      <c r="C21" s="1" t="s">
        <v>65</v>
      </c>
      <c r="D21" s="1" t="s">
        <v>77</v>
      </c>
      <c r="E21" s="1" t="s">
        <v>126</v>
      </c>
      <c r="F21" s="1">
        <v>0</v>
      </c>
      <c r="H21" s="1">
        <v>1330</v>
      </c>
      <c r="O21" s="1">
        <f t="shared" si="1"/>
        <v>1330</v>
      </c>
      <c r="P21" s="3">
        <f t="shared" si="0"/>
        <v>5.1530877870877203E-3</v>
      </c>
    </row>
    <row r="22" spans="1:16" x14ac:dyDescent="0.3">
      <c r="A22" s="1" t="s">
        <v>41</v>
      </c>
      <c r="B22" s="1" t="s">
        <v>42</v>
      </c>
      <c r="C22" s="1" t="s">
        <v>42</v>
      </c>
      <c r="D22" s="1" t="s">
        <v>130</v>
      </c>
      <c r="E22" s="1" t="s">
        <v>9</v>
      </c>
      <c r="F22" s="1">
        <v>1083.25</v>
      </c>
      <c r="G22" s="1">
        <v>1410</v>
      </c>
      <c r="H22" s="1">
        <v>3473.3199999999997</v>
      </c>
      <c r="O22" s="1">
        <f t="shared" si="1"/>
        <v>5966.57</v>
      </c>
      <c r="P22" s="3">
        <f t="shared" si="0"/>
        <v>2.3117487968273665E-2</v>
      </c>
    </row>
    <row r="23" spans="1:16" x14ac:dyDescent="0.3">
      <c r="A23" s="1" t="s">
        <v>43</v>
      </c>
      <c r="B23" s="1" t="s">
        <v>44</v>
      </c>
      <c r="C23" s="1" t="s">
        <v>65</v>
      </c>
      <c r="D23" s="1" t="s">
        <v>78</v>
      </c>
      <c r="E23" s="1" t="s">
        <v>6</v>
      </c>
      <c r="F23" s="1">
        <v>895.84</v>
      </c>
      <c r="G23" s="1">
        <v>1109</v>
      </c>
      <c r="H23" s="1">
        <v>1670.77</v>
      </c>
      <c r="O23" s="1">
        <f t="shared" si="1"/>
        <v>3675.61</v>
      </c>
      <c r="P23" s="3">
        <f t="shared" si="0"/>
        <v>1.4241158647441726E-2</v>
      </c>
    </row>
    <row r="24" spans="1:16" x14ac:dyDescent="0.3">
      <c r="A24" s="1" t="s">
        <v>45</v>
      </c>
      <c r="B24" s="1" t="s">
        <v>44</v>
      </c>
      <c r="C24" s="1" t="s">
        <v>65</v>
      </c>
      <c r="D24" s="1" t="s">
        <v>78</v>
      </c>
      <c r="E24" s="1" t="s">
        <v>20</v>
      </c>
      <c r="F24" s="1">
        <v>2185</v>
      </c>
      <c r="G24" s="1">
        <v>2142</v>
      </c>
      <c r="O24" s="1">
        <f t="shared" si="1"/>
        <v>4327</v>
      </c>
      <c r="P24" s="3">
        <f t="shared" si="0"/>
        <v>1.6764970567465086E-2</v>
      </c>
    </row>
    <row r="25" spans="1:16" x14ac:dyDescent="0.3">
      <c r="A25" s="1" t="s">
        <v>46</v>
      </c>
      <c r="B25" s="1" t="s">
        <v>47</v>
      </c>
      <c r="C25" s="1" t="s">
        <v>65</v>
      </c>
      <c r="D25" s="1" t="s">
        <v>78</v>
      </c>
      <c r="E25" s="1" t="s">
        <v>9</v>
      </c>
      <c r="F25" s="1">
        <v>4162.74</v>
      </c>
      <c r="G25" s="1">
        <v>5145</v>
      </c>
      <c r="H25" s="1">
        <v>1416.68</v>
      </c>
      <c r="O25" s="1">
        <f t="shared" si="1"/>
        <v>10724.42</v>
      </c>
      <c r="P25" s="3">
        <f t="shared" si="0"/>
        <v>4.1551787763608489E-2</v>
      </c>
    </row>
    <row r="26" spans="1:16" x14ac:dyDescent="0.3">
      <c r="A26" s="1" t="s">
        <v>133</v>
      </c>
      <c r="B26" s="1" t="s">
        <v>75</v>
      </c>
      <c r="C26" s="1" t="s">
        <v>73</v>
      </c>
      <c r="D26" s="1" t="s">
        <v>123</v>
      </c>
      <c r="E26" s="1" t="s">
        <v>75</v>
      </c>
      <c r="F26" s="1">
        <v>0</v>
      </c>
      <c r="H26" s="1">
        <v>2000</v>
      </c>
      <c r="O26" s="1">
        <f t="shared" si="1"/>
        <v>2000</v>
      </c>
      <c r="P26" s="3">
        <f t="shared" si="0"/>
        <v>7.7490041911093535E-3</v>
      </c>
    </row>
    <row r="27" spans="1:16" x14ac:dyDescent="0.3">
      <c r="A27" s="1" t="s">
        <v>132</v>
      </c>
      <c r="B27" s="1" t="s">
        <v>137</v>
      </c>
      <c r="C27" s="1" t="s">
        <v>65</v>
      </c>
      <c r="D27" s="1" t="s">
        <v>125</v>
      </c>
      <c r="E27" s="1" t="s">
        <v>58</v>
      </c>
      <c r="F27" s="1">
        <v>0</v>
      </c>
      <c r="H27" s="1">
        <v>10000</v>
      </c>
      <c r="O27" s="1">
        <f t="shared" si="1"/>
        <v>10000</v>
      </c>
      <c r="P27" s="3">
        <f t="shared" si="0"/>
        <v>3.8745020955546765E-2</v>
      </c>
    </row>
    <row r="28" spans="1:16" x14ac:dyDescent="0.3">
      <c r="A28" s="1" t="s">
        <v>49</v>
      </c>
      <c r="B28" s="1" t="s">
        <v>48</v>
      </c>
      <c r="C28" s="1" t="s">
        <v>48</v>
      </c>
      <c r="D28" s="1" t="s">
        <v>79</v>
      </c>
      <c r="E28" s="1" t="s">
        <v>48</v>
      </c>
      <c r="F28" s="1">
        <v>7499.2956479999993</v>
      </c>
      <c r="O28" s="1">
        <f t="shared" si="1"/>
        <v>7499.2956479999993</v>
      </c>
      <c r="P28" s="3">
        <f t="shared" si="0"/>
        <v>2.9056036703360065E-2</v>
      </c>
    </row>
    <row r="29" spans="1:16" x14ac:dyDescent="0.3">
      <c r="A29" s="1" t="s">
        <v>50</v>
      </c>
      <c r="B29" s="1" t="s">
        <v>48</v>
      </c>
      <c r="C29" s="1" t="s">
        <v>48</v>
      </c>
      <c r="D29" s="1" t="s">
        <v>79</v>
      </c>
      <c r="E29" s="1" t="s">
        <v>48</v>
      </c>
      <c r="F29" s="1">
        <v>4999.07</v>
      </c>
      <c r="O29" s="1">
        <f t="shared" si="1"/>
        <v>4999.07</v>
      </c>
      <c r="P29" s="3">
        <f t="shared" si="0"/>
        <v>1.9368907190824517E-2</v>
      </c>
    </row>
    <row r="30" spans="1:16" x14ac:dyDescent="0.3">
      <c r="A30" s="1" t="s">
        <v>70</v>
      </c>
      <c r="B30" s="1" t="s">
        <v>48</v>
      </c>
      <c r="C30" s="1" t="s">
        <v>48</v>
      </c>
      <c r="D30" s="1" t="s">
        <v>79</v>
      </c>
      <c r="E30" s="1" t="s">
        <v>48</v>
      </c>
      <c r="F30" s="1">
        <v>1649.9950600104003</v>
      </c>
      <c r="G30" s="1">
        <v>1000</v>
      </c>
      <c r="O30" s="1">
        <f t="shared" si="1"/>
        <v>2649.9950600104003</v>
      </c>
      <c r="P30" s="3">
        <f t="shared" si="0"/>
        <v>1.0267411413219837E-2</v>
      </c>
    </row>
    <row r="31" spans="1:16" x14ac:dyDescent="0.3">
      <c r="A31" s="1" t="s">
        <v>67</v>
      </c>
      <c r="B31" s="1" t="s">
        <v>48</v>
      </c>
      <c r="C31" s="1" t="s">
        <v>48</v>
      </c>
      <c r="D31" s="1" t="s">
        <v>79</v>
      </c>
      <c r="E31" s="1" t="s">
        <v>48</v>
      </c>
      <c r="F31" s="1">
        <v>850.91628370000001</v>
      </c>
      <c r="G31" s="1">
        <v>1000</v>
      </c>
      <c r="O31" s="1">
        <f t="shared" si="1"/>
        <v>1850.9162836999999</v>
      </c>
      <c r="P31" s="3">
        <f t="shared" si="0"/>
        <v>7.1713790198919243E-3</v>
      </c>
    </row>
    <row r="32" spans="1:16" x14ac:dyDescent="0.3">
      <c r="A32" s="1" t="s">
        <v>68</v>
      </c>
      <c r="B32" s="1" t="s">
        <v>48</v>
      </c>
      <c r="C32" s="1" t="s">
        <v>48</v>
      </c>
      <c r="D32" s="1" t="s">
        <v>79</v>
      </c>
      <c r="E32" s="1" t="s">
        <v>48</v>
      </c>
      <c r="F32" s="1">
        <v>849.63361999999995</v>
      </c>
      <c r="G32" s="1">
        <v>1000</v>
      </c>
      <c r="O32" s="1">
        <f t="shared" si="1"/>
        <v>1849.6336200000001</v>
      </c>
      <c r="P32" s="3">
        <f t="shared" si="0"/>
        <v>7.166409336698383E-3</v>
      </c>
    </row>
    <row r="33" spans="1:16" x14ac:dyDescent="0.3">
      <c r="A33" s="1" t="s">
        <v>71</v>
      </c>
      <c r="B33" s="1" t="s">
        <v>48</v>
      </c>
      <c r="C33" s="1" t="s">
        <v>48</v>
      </c>
      <c r="D33" s="1" t="s">
        <v>79</v>
      </c>
      <c r="E33" s="1" t="s">
        <v>48</v>
      </c>
      <c r="F33" s="1">
        <v>848.58492000000001</v>
      </c>
      <c r="G33" s="1">
        <v>1000</v>
      </c>
      <c r="O33" s="1">
        <f t="shared" si="1"/>
        <v>1848.58492</v>
      </c>
      <c r="P33" s="3">
        <f t="shared" si="0"/>
        <v>7.1623461463507744E-3</v>
      </c>
    </row>
    <row r="34" spans="1:16" x14ac:dyDescent="0.3">
      <c r="A34" s="1" t="s">
        <v>69</v>
      </c>
      <c r="B34" s="1" t="s">
        <v>48</v>
      </c>
      <c r="C34" s="1" t="s">
        <v>48</v>
      </c>
      <c r="D34" s="1" t="s">
        <v>79</v>
      </c>
      <c r="E34" s="1" t="s">
        <v>48</v>
      </c>
      <c r="F34" s="1">
        <v>789.52509999999995</v>
      </c>
      <c r="G34" s="1">
        <v>1000</v>
      </c>
      <c r="O34" s="1">
        <f t="shared" si="1"/>
        <v>1789.5250999999998</v>
      </c>
      <c r="P34" s="3">
        <f t="shared" si="0"/>
        <v>6.933518749997692E-3</v>
      </c>
    </row>
    <row r="35" spans="1:16" x14ac:dyDescent="0.3">
      <c r="A35" s="1" t="s">
        <v>51</v>
      </c>
      <c r="B35" s="1" t="s">
        <v>52</v>
      </c>
      <c r="C35" s="1" t="s">
        <v>52</v>
      </c>
      <c r="D35" s="1" t="s">
        <v>81</v>
      </c>
      <c r="E35" s="1" t="s">
        <v>9</v>
      </c>
      <c r="F35" s="1">
        <v>42305.705337600004</v>
      </c>
      <c r="G35" s="1">
        <v>5000</v>
      </c>
      <c r="H35" s="1">
        <v>2000</v>
      </c>
      <c r="O35" s="1">
        <f t="shared" si="1"/>
        <v>49305.705337600004</v>
      </c>
      <c r="P35" s="3">
        <f t="shared" si="0"/>
        <v>0.19103505865333262</v>
      </c>
    </row>
    <row r="36" spans="1:16" x14ac:dyDescent="0.3">
      <c r="A36" s="1" t="s">
        <v>53</v>
      </c>
      <c r="B36" s="1" t="s">
        <v>52</v>
      </c>
      <c r="C36" s="1" t="s">
        <v>52</v>
      </c>
      <c r="D36" s="1" t="s">
        <v>81</v>
      </c>
      <c r="E36" s="1" t="s">
        <v>9</v>
      </c>
      <c r="F36" s="1">
        <v>24000</v>
      </c>
      <c r="O36" s="1">
        <f t="shared" si="1"/>
        <v>24000</v>
      </c>
      <c r="P36" s="3">
        <f t="shared" si="0"/>
        <v>9.2988050293312238E-2</v>
      </c>
    </row>
    <row r="37" spans="1:16" x14ac:dyDescent="0.3">
      <c r="A37" s="1" t="s">
        <v>54</v>
      </c>
      <c r="B37" s="1" t="s">
        <v>52</v>
      </c>
      <c r="C37" s="1" t="s">
        <v>52</v>
      </c>
      <c r="D37" s="1" t="s">
        <v>81</v>
      </c>
      <c r="E37" s="1" t="s">
        <v>9</v>
      </c>
      <c r="F37" s="1">
        <v>26026</v>
      </c>
      <c r="O37" s="1">
        <f t="shared" si="1"/>
        <v>26026</v>
      </c>
      <c r="P37" s="3">
        <f t="shared" si="0"/>
        <v>0.10083779153890601</v>
      </c>
    </row>
    <row r="38" spans="1:16" x14ac:dyDescent="0.3">
      <c r="A38" s="1" t="s">
        <v>55</v>
      </c>
      <c r="B38" s="1" t="s">
        <v>52</v>
      </c>
      <c r="C38" s="1" t="s">
        <v>52</v>
      </c>
      <c r="D38" s="1" t="s">
        <v>81</v>
      </c>
      <c r="E38" s="1" t="s">
        <v>56</v>
      </c>
      <c r="F38" s="1">
        <v>28028.172803400001</v>
      </c>
      <c r="H38" s="1">
        <v>2000</v>
      </c>
      <c r="O38" s="1">
        <f t="shared" si="1"/>
        <v>30028.172803400001</v>
      </c>
      <c r="P38" s="3">
        <f t="shared" si="0"/>
        <v>0.11634421845245126</v>
      </c>
    </row>
    <row r="39" spans="1:16" x14ac:dyDescent="0.3">
      <c r="A39" s="1" t="s">
        <v>57</v>
      </c>
      <c r="B39" s="1" t="s">
        <v>52</v>
      </c>
      <c r="C39" s="1" t="s">
        <v>52</v>
      </c>
      <c r="D39" s="1" t="s">
        <v>81</v>
      </c>
      <c r="E39" s="1" t="s">
        <v>6</v>
      </c>
      <c r="F39" s="1">
        <v>18031</v>
      </c>
      <c r="G39" s="1">
        <v>2000</v>
      </c>
      <c r="H39" s="1">
        <v>2000</v>
      </c>
      <c r="O39" s="1">
        <f t="shared" si="1"/>
        <v>22031</v>
      </c>
      <c r="P39" s="3">
        <f t="shared" si="0"/>
        <v>8.5359155667165079E-2</v>
      </c>
    </row>
    <row r="40" spans="1:16" x14ac:dyDescent="0.3">
      <c r="A40" s="1" t="s">
        <v>59</v>
      </c>
      <c r="B40" s="1" t="s">
        <v>52</v>
      </c>
      <c r="C40" s="1" t="s">
        <v>52</v>
      </c>
      <c r="D40" s="1" t="s">
        <v>81</v>
      </c>
      <c r="E40" s="1" t="s">
        <v>60</v>
      </c>
      <c r="F40" s="1">
        <v>6999.6487710000001</v>
      </c>
      <c r="H40" s="1">
        <v>2000</v>
      </c>
      <c r="O40" s="1">
        <f t="shared" si="1"/>
        <v>8999.6487710000001</v>
      </c>
      <c r="P40" s="3">
        <f t="shared" si="0"/>
        <v>3.4869158022495572E-2</v>
      </c>
    </row>
    <row r="41" spans="1:16" x14ac:dyDescent="0.3">
      <c r="A41" s="1" t="s">
        <v>61</v>
      </c>
      <c r="B41" s="1" t="s">
        <v>52</v>
      </c>
      <c r="C41" s="1" t="s">
        <v>52</v>
      </c>
      <c r="D41" s="1" t="s">
        <v>122</v>
      </c>
      <c r="E41" s="1" t="s">
        <v>58</v>
      </c>
      <c r="F41" s="1">
        <v>4999.7519355000004</v>
      </c>
      <c r="H41" s="1">
        <v>2000</v>
      </c>
      <c r="O41" s="1">
        <f t="shared" si="1"/>
        <v>6999.7519355000004</v>
      </c>
      <c r="P41" s="3">
        <f t="shared" si="0"/>
        <v>2.7120553542457657E-2</v>
      </c>
    </row>
    <row r="42" spans="1:16" x14ac:dyDescent="0.3">
      <c r="A42" s="1" t="s">
        <v>62</v>
      </c>
      <c r="B42" s="1" t="s">
        <v>63</v>
      </c>
      <c r="C42" s="1" t="s">
        <v>52</v>
      </c>
      <c r="D42" s="1" t="s">
        <v>122</v>
      </c>
      <c r="E42" s="1" t="s">
        <v>58</v>
      </c>
      <c r="F42" s="1">
        <v>73</v>
      </c>
      <c r="O42" s="1">
        <f t="shared" si="1"/>
        <v>73</v>
      </c>
      <c r="P42" s="3">
        <f t="shared" si="0"/>
        <v>2.8283865297549138E-4</v>
      </c>
    </row>
    <row r="43" spans="1:16" x14ac:dyDescent="0.3">
      <c r="A43" s="1" t="s">
        <v>74</v>
      </c>
      <c r="B43" s="1" t="s">
        <v>75</v>
      </c>
      <c r="C43" s="1" t="s">
        <v>73</v>
      </c>
      <c r="D43" s="1" t="s">
        <v>123</v>
      </c>
      <c r="E43" s="1" t="s">
        <v>75</v>
      </c>
      <c r="F43" s="1">
        <v>5004</v>
      </c>
      <c r="O43" s="1">
        <f t="shared" si="1"/>
        <v>5004</v>
      </c>
      <c r="P43" s="3">
        <f t="shared" si="0"/>
        <v>1.9388008486155604E-2</v>
      </c>
    </row>
    <row r="44" spans="1:16" x14ac:dyDescent="0.3">
      <c r="F44" s="1">
        <f>SUM(F2:F43)</f>
        <v>206400.90947921042</v>
      </c>
      <c r="G44" s="1">
        <f>SUM(G2:G43)</f>
        <v>21806</v>
      </c>
      <c r="H44" s="1">
        <f>SUM(H2:H43)</f>
        <v>29890.77</v>
      </c>
      <c r="O44" s="1">
        <f t="shared" si="1"/>
        <v>258097.6794792104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6A0-97A9-4EAC-B685-BC0517B281FF}">
  <dimension ref="A1:M10"/>
  <sheetViews>
    <sheetView workbookViewId="0">
      <selection activeCell="D23" sqref="D23"/>
    </sheetView>
  </sheetViews>
  <sheetFormatPr defaultRowHeight="14.4" x14ac:dyDescent="0.3"/>
  <cols>
    <col min="1" max="1" width="14.77734375" style="1" bestFit="1" customWidth="1"/>
    <col min="2" max="2" width="8.88671875" style="1"/>
    <col min="3" max="6" width="8.88671875" style="8"/>
    <col min="7" max="7" width="9.77734375" style="8" bestFit="1" customWidth="1"/>
    <col min="8" max="9" width="8.88671875" style="8"/>
    <col min="10" max="10" width="12" style="8" bestFit="1" customWidth="1"/>
    <col min="11" max="11" width="19.77734375" style="1" bestFit="1" customWidth="1"/>
    <col min="12" max="12" width="12" style="1" bestFit="1" customWidth="1"/>
    <col min="13" max="13" width="10" style="1" bestFit="1" customWidth="1"/>
    <col min="14" max="16384" width="8.88671875" style="1"/>
  </cols>
  <sheetData>
    <row r="1" spans="1:13" x14ac:dyDescent="0.3">
      <c r="A1" s="11" t="s">
        <v>76</v>
      </c>
      <c r="B1" s="11" t="s">
        <v>72</v>
      </c>
      <c r="C1" s="12" t="s">
        <v>84</v>
      </c>
      <c r="D1" s="12" t="s">
        <v>85</v>
      </c>
      <c r="E1" s="12" t="s">
        <v>86</v>
      </c>
      <c r="F1" s="12" t="s">
        <v>88</v>
      </c>
      <c r="G1" s="12" t="s">
        <v>89</v>
      </c>
      <c r="H1" s="12" t="s">
        <v>90</v>
      </c>
      <c r="I1" s="12" t="s">
        <v>91</v>
      </c>
      <c r="J1" s="12" t="s">
        <v>92</v>
      </c>
      <c r="K1" s="12" t="s">
        <v>87</v>
      </c>
      <c r="L1" s="11" t="s">
        <v>76</v>
      </c>
      <c r="M1" s="13" t="s">
        <v>94</v>
      </c>
    </row>
    <row r="2" spans="1:13" x14ac:dyDescent="0.3">
      <c r="A2" s="1" t="s">
        <v>77</v>
      </c>
      <c r="B2" s="1">
        <f ca="1">SUMIF(Investments_Monthly!D:F,Investments_Monthly!D19,Investments_Monthly!F:F)</f>
        <v>25119.78</v>
      </c>
      <c r="C2" s="1">
        <f ca="1">SUMIF(Investments_Monthly!$D:$F,Investments_Monthly!$D$19,Investments_Monthly!G:G)</f>
        <v>0</v>
      </c>
      <c r="D2" s="1">
        <f ca="1">SUMIF(Investments_Monthly!$D:$F,Investments_Monthly!$D$19,Investments_Monthly!H:H)</f>
        <v>1330</v>
      </c>
      <c r="E2" s="1">
        <f ca="1">SUMIF(Investments_Monthly!$D:$F,Investments_Monthly!$D$19,Investments_Monthly!I:I)</f>
        <v>0</v>
      </c>
      <c r="F2" s="1">
        <f ca="1">SUMIF(Investments_Monthly!$D:$F,Investments_Monthly!$D$19,Investments_Monthly!J:J)</f>
        <v>0</v>
      </c>
      <c r="G2" s="1">
        <f ca="1">SUMIF(Investments_Monthly!$D:$F,Investments_Monthly!$D$19,Investments_Monthly!K:K)</f>
        <v>0</v>
      </c>
      <c r="H2" s="1">
        <f ca="1">SUMIF(Investments_Monthly!$D:$F,Investments_Monthly!$D$19,Investments_Monthly!L:L)</f>
        <v>0</v>
      </c>
      <c r="I2" s="1">
        <f ca="1">SUMIF(Investments_Monthly!$D:$F,Investments_Monthly!$D$19,Investments_Monthly!M:M)</f>
        <v>0</v>
      </c>
      <c r="J2" s="1">
        <f ca="1">SUMIF(Investments_Monthly!$D:$F,Investments_Monthly!$D$19,Investments_Monthly!N:N)</f>
        <v>0</v>
      </c>
      <c r="K2" s="6">
        <f t="shared" ref="K2:K9" ca="1" si="0">SUM(C2:J2)+B2</f>
        <v>26449.78</v>
      </c>
      <c r="L2" s="1" t="s">
        <v>77</v>
      </c>
      <c r="M2" s="5">
        <f t="shared" ref="M2:M9" ca="1" si="1">K2/$K$10</f>
        <v>0.10247972803696018</v>
      </c>
    </row>
    <row r="3" spans="1:13" x14ac:dyDescent="0.3">
      <c r="A3" s="1" t="s">
        <v>78</v>
      </c>
      <c r="B3" s="1">
        <f ca="1">SUMIF(Investments_Monthly!D:F,Investments_Monthly!D23,Investments_Monthly!F:F)</f>
        <v>7243.58</v>
      </c>
      <c r="C3" s="1">
        <f ca="1">SUMIF(Investments_Monthly!$D:$F,Investments_Monthly!$D$23,Investments_Monthly!G:G)</f>
        <v>8396</v>
      </c>
      <c r="D3" s="1">
        <f ca="1">SUMIF(Investments_Monthly!$D:$F,Investments_Monthly!$D$23,Investments_Monthly!H:H)</f>
        <v>3087.45</v>
      </c>
      <c r="E3" s="1">
        <f ca="1">SUMIF(Investments_Monthly!$D:$F,Investments_Monthly!$D$23,Investments_Monthly!I:I)</f>
        <v>0</v>
      </c>
      <c r="F3" s="1">
        <f ca="1">SUMIF(Investments_Monthly!$D:$F,Investments_Monthly!$D$23,Investments_Monthly!J:J)</f>
        <v>0</v>
      </c>
      <c r="G3" s="1">
        <f ca="1">SUMIF(Investments_Monthly!$D:$F,Investments_Monthly!$D$23,Investments_Monthly!K:K)</f>
        <v>0</v>
      </c>
      <c r="H3" s="1">
        <f ca="1">SUMIF(Investments_Monthly!$D:$F,Investments_Monthly!$D$23,Investments_Monthly!L:L)</f>
        <v>0</v>
      </c>
      <c r="I3" s="1">
        <f ca="1">SUMIF(Investments_Monthly!$D:$F,Investments_Monthly!$D$23,Investments_Monthly!M:M)</f>
        <v>0</v>
      </c>
      <c r="J3" s="1">
        <f ca="1">SUMIF(Investments_Monthly!$D:$F,Investments_Monthly!$D$23,Investments_Monthly!N:N)</f>
        <v>0</v>
      </c>
      <c r="K3" s="6">
        <f t="shared" ca="1" si="0"/>
        <v>18727.03</v>
      </c>
      <c r="L3" s="1" t="s">
        <v>78</v>
      </c>
      <c r="M3" s="5">
        <f t="shared" ca="1" si="1"/>
        <v>7.2557916978515297E-2</v>
      </c>
    </row>
    <row r="4" spans="1:13" x14ac:dyDescent="0.3">
      <c r="A4" s="1" t="s">
        <v>79</v>
      </c>
      <c r="B4" s="1">
        <f ca="1">SUMIF(Investments_Monthly!D:F,Investments_Monthly!D28,Investments_Monthly!F:F)</f>
        <v>17487.020631710398</v>
      </c>
      <c r="C4" s="1">
        <f ca="1">SUMIF(Investments_Monthly!$D:$F,Investments_Monthly!$D$28,Investments_Monthly!G:G)</f>
        <v>5000</v>
      </c>
      <c r="D4" s="1">
        <f ca="1">SUMIF(Investments_Monthly!$D:$F,Investments_Monthly!$D$28,Investments_Monthly!H:H)</f>
        <v>0</v>
      </c>
      <c r="E4" s="1">
        <f ca="1">SUMIF(Investments_Monthly!$D:$F,Investments_Monthly!$D$28,Investments_Monthly!I:I)</f>
        <v>0</v>
      </c>
      <c r="F4" s="1">
        <f ca="1">SUMIF(Investments_Monthly!$D:$F,Investments_Monthly!$D$28,Investments_Monthly!J:J)</f>
        <v>0</v>
      </c>
      <c r="G4" s="1">
        <f ca="1">SUMIF(Investments_Monthly!$D:$F,Investments_Monthly!$D$28,Investments_Monthly!K:K)</f>
        <v>0</v>
      </c>
      <c r="H4" s="1">
        <f ca="1">SUMIF(Investments_Monthly!$D:$F,Investments_Monthly!$D$28,Investments_Monthly!L:L)</f>
        <v>0</v>
      </c>
      <c r="I4" s="1">
        <f ca="1">SUMIF(Investments_Monthly!$D:$F,Investments_Monthly!$D$28,Investments_Monthly!M:M)</f>
        <v>0</v>
      </c>
      <c r="J4" s="1">
        <f ca="1">SUMIF(Investments_Monthly!$D:$F,Investments_Monthly!$D$28,Investments_Monthly!N:N)</f>
        <v>0</v>
      </c>
      <c r="K4" s="6">
        <f t="shared" ca="1" si="0"/>
        <v>22487.020631710398</v>
      </c>
      <c r="L4" s="1" t="s">
        <v>79</v>
      </c>
      <c r="M4" s="5">
        <f t="shared" ca="1" si="1"/>
        <v>8.7126008560343193E-2</v>
      </c>
    </row>
    <row r="5" spans="1:13" x14ac:dyDescent="0.3">
      <c r="A5" s="1" t="s">
        <v>81</v>
      </c>
      <c r="B5" s="1">
        <f ca="1">SUMIF(Investments_Monthly!D:F,Investments_Monthly!D35,Investments_Monthly!F:F)</f>
        <v>145390.526912</v>
      </c>
      <c r="C5" s="1">
        <f ca="1">SUMIF(Investments_Monthly!$D:$F,Investments_Monthly!$D$35,Investments_Monthly!G:G)</f>
        <v>7000</v>
      </c>
      <c r="D5" s="1">
        <f ca="1">SUMIF(Investments_Monthly!$D:$F,Investments_Monthly!$D$35,Investments_Monthly!H:H)</f>
        <v>8000</v>
      </c>
      <c r="E5" s="1">
        <f ca="1">SUMIF(Investments_Monthly!$D:$F,Investments_Monthly!$D$35,Investments_Monthly!I:I)</f>
        <v>0</v>
      </c>
      <c r="F5" s="1">
        <f ca="1">SUMIF(Investments_Monthly!$D:$F,Investments_Monthly!$D$35,Investments_Monthly!J:J)</f>
        <v>0</v>
      </c>
      <c r="G5" s="1">
        <f ca="1">SUMIF(Investments_Monthly!$D:$F,Investments_Monthly!$D$35,Investments_Monthly!K:K)</f>
        <v>0</v>
      </c>
      <c r="H5" s="1">
        <f ca="1">SUMIF(Investments_Monthly!$D:$F,Investments_Monthly!$D$35,Investments_Monthly!L:L)</f>
        <v>0</v>
      </c>
      <c r="I5" s="1">
        <f ca="1">SUMIF(Investments_Monthly!$D:$F,Investments_Monthly!$D$35,Investments_Monthly!M:M)</f>
        <v>0</v>
      </c>
      <c r="J5" s="1">
        <f ca="1">SUMIF(Investments_Monthly!$D:$F,Investments_Monthly!$D$35,Investments_Monthly!N:N)</f>
        <v>0</v>
      </c>
      <c r="K5" s="6">
        <f t="shared" ca="1" si="0"/>
        <v>160390.526912</v>
      </c>
      <c r="L5" s="1" t="s">
        <v>81</v>
      </c>
      <c r="M5" s="5">
        <f t="shared" ca="1" si="1"/>
        <v>0.62143343262766282</v>
      </c>
    </row>
    <row r="6" spans="1:13" x14ac:dyDescent="0.3">
      <c r="A6" s="1" t="s">
        <v>124</v>
      </c>
      <c r="B6" s="1">
        <f ca="1">SUMIF(Investments_Monthly!D:F,Investments_Monthly!D41,Investments_Monthly!F:F)</f>
        <v>5072.7519355000004</v>
      </c>
      <c r="C6" s="1">
        <f ca="1">SUMIF(Investments_Monthly!$D:$F,Investments_Monthly!$D$41,Investments_Monthly!G:G)</f>
        <v>0</v>
      </c>
      <c r="D6" s="1">
        <f ca="1">SUMIF(Investments_Monthly!$D:$F,Investments_Monthly!$D$41,Investments_Monthly!H:H)</f>
        <v>2000</v>
      </c>
      <c r="E6" s="1">
        <f ca="1">SUMIF(Investments_Monthly!$D:$F,Investments_Monthly!$D$41,Investments_Monthly!I:I)</f>
        <v>0</v>
      </c>
      <c r="F6" s="1">
        <f ca="1">SUMIF(Investments_Monthly!$D:$F,Investments_Monthly!$D$41,Investments_Monthly!J:J)</f>
        <v>0</v>
      </c>
      <c r="G6" s="1">
        <f ca="1">SUMIF(Investments_Monthly!$D:$F,Investments_Monthly!$D$41,Investments_Monthly!K:K)</f>
        <v>0</v>
      </c>
      <c r="H6" s="1">
        <f ca="1">SUMIF(Investments_Monthly!$D:$F,Investments_Monthly!$D$41,Investments_Monthly!L:L)</f>
        <v>0</v>
      </c>
      <c r="I6" s="1">
        <f ca="1">SUMIF(Investments_Monthly!$D:$F,Investments_Monthly!$D$41,Investments_Monthly!M:M)</f>
        <v>0</v>
      </c>
      <c r="J6" s="1">
        <f ca="1">SUMIF(Investments_Monthly!$D:$F,Investments_Monthly!$D$41,Investments_Monthly!N:N)</f>
        <v>0</v>
      </c>
      <c r="K6" s="6">
        <f t="shared" ca="1" si="0"/>
        <v>7072.7519355000004</v>
      </c>
      <c r="L6" s="1" t="s">
        <v>124</v>
      </c>
      <c r="M6" s="5">
        <f t="shared" ca="1" si="1"/>
        <v>2.7403392195433147E-2</v>
      </c>
    </row>
    <row r="7" spans="1:13" x14ac:dyDescent="0.3">
      <c r="A7" s="1" t="s">
        <v>112</v>
      </c>
      <c r="B7" s="1">
        <f ca="1">SUMIF(Investments_Monthly!D:F,Investments_Monthly!D27,Investments_Monthly!F:F)</f>
        <v>0</v>
      </c>
      <c r="C7" s="1">
        <f ca="1">SUMIF(Investments_Monthly!$D:$F,Investments_Monthly!$D$27,Investments_Monthly!G:G)</f>
        <v>0</v>
      </c>
      <c r="D7" s="1">
        <f ca="1">SUMIF(Investments_Monthly!$D:$F,Investments_Monthly!$D$27,Investments_Monthly!H:H)</f>
        <v>10000</v>
      </c>
      <c r="E7" s="1">
        <f ca="1">SUMIF(Investments_Monthly!$D:$F,Investments_Monthly!$D$27,Investments_Monthly!I:I)</f>
        <v>0</v>
      </c>
      <c r="F7" s="1">
        <f ca="1">SUMIF(Investments_Monthly!$D:$F,Investments_Monthly!$D$27,Investments_Monthly!J:J)</f>
        <v>0</v>
      </c>
      <c r="G7" s="1">
        <f ca="1">SUMIF(Investments_Monthly!$D:$F,Investments_Monthly!$D$27,Investments_Monthly!K:K)</f>
        <v>0</v>
      </c>
      <c r="H7" s="1">
        <f ca="1">SUMIF(Investments_Monthly!$D:$F,Investments_Monthly!$D$27,Investments_Monthly!L:L)</f>
        <v>0</v>
      </c>
      <c r="I7" s="1">
        <f ca="1">SUMIF(Investments_Monthly!$D:$F,Investments_Monthly!$D$27,Investments_Monthly!M:M)</f>
        <v>0</v>
      </c>
      <c r="J7" s="1">
        <f ca="1">SUMIF(Investments_Monthly!$D:$F,Investments_Monthly!$D$27,Investments_Monthly!N:N)</f>
        <v>0</v>
      </c>
      <c r="K7" s="6">
        <f t="shared" ca="1" si="0"/>
        <v>10000</v>
      </c>
      <c r="L7" s="1" t="s">
        <v>112</v>
      </c>
      <c r="M7" s="5">
        <f t="shared" ca="1" si="1"/>
        <v>3.8745020955546765E-2</v>
      </c>
    </row>
    <row r="8" spans="1:13" x14ac:dyDescent="0.3">
      <c r="A8" s="1" t="s">
        <v>123</v>
      </c>
      <c r="B8" s="1">
        <f ca="1">SUMIF(Investments_Monthly!D:F,Investments_Monthly!D43,Investments_Monthly!F:F)</f>
        <v>5004</v>
      </c>
      <c r="C8" s="1">
        <f ca="1">SUMIF(Investments_Monthly!$D:$F,Investments_Monthly!$D$43,Investments_Monthly!G:G)</f>
        <v>0</v>
      </c>
      <c r="D8" s="1">
        <f ca="1">SUMIF(Investments_Monthly!$D:$F,Investments_Monthly!$D$43,Investments_Monthly!H:H)</f>
        <v>2000</v>
      </c>
      <c r="E8" s="1">
        <f ca="1">SUMIF(Investments_Monthly!$D:$F,Investments_Monthly!$D$43,Investments_Monthly!I:I)</f>
        <v>0</v>
      </c>
      <c r="F8" s="1">
        <f ca="1">SUMIF(Investments_Monthly!$D:$F,Investments_Monthly!$D$43,Investments_Monthly!J:J)</f>
        <v>0</v>
      </c>
      <c r="G8" s="1">
        <f ca="1">SUMIF(Investments_Monthly!$D:$F,Investments_Monthly!$D$43,Investments_Monthly!K:K)</f>
        <v>0</v>
      </c>
      <c r="H8" s="1">
        <f ca="1">SUMIF(Investments_Monthly!$D:$F,Investments_Monthly!$D$43,Investments_Monthly!L:L)</f>
        <v>0</v>
      </c>
      <c r="I8" s="1">
        <f ca="1">SUMIF(Investments_Monthly!$D:$F,Investments_Monthly!$D$43,Investments_Monthly!M:M)</f>
        <v>0</v>
      </c>
      <c r="J8" s="1">
        <f ca="1">SUMIF(Investments_Monthly!$D:$F,Investments_Monthly!$D$43,Investments_Monthly!N:N)</f>
        <v>0</v>
      </c>
      <c r="K8" s="6">
        <f t="shared" ca="1" si="0"/>
        <v>7004</v>
      </c>
      <c r="L8" s="1" t="s">
        <v>80</v>
      </c>
      <c r="M8" s="5">
        <f t="shared" ca="1" si="1"/>
        <v>2.7137012677264954E-2</v>
      </c>
    </row>
    <row r="9" spans="1:13" x14ac:dyDescent="0.3">
      <c r="A9" s="1" t="s">
        <v>130</v>
      </c>
      <c r="B9" s="1">
        <f ca="1">SUMIF(Investments_Monthly!D:F,Investments_Monthly!D22,Investments_Monthly!F:F)</f>
        <v>1083.25</v>
      </c>
      <c r="C9" s="1">
        <f ca="1">SUMIF(Investments_Monthly!$D:$F,Investments_Monthly!$D$22,Investments_Monthly!G:G)</f>
        <v>1410</v>
      </c>
      <c r="D9" s="1">
        <f ca="1">SUMIF(Investments_Monthly!$D:$F,Investments_Monthly!$D$22,Investments_Monthly!H:H)</f>
        <v>3473.3199999999997</v>
      </c>
      <c r="E9" s="1">
        <f ca="1">SUMIF(Investments_Monthly!$D:$F,Investments_Monthly!$D$22,Investments_Monthly!I:I)</f>
        <v>0</v>
      </c>
      <c r="F9" s="1">
        <f ca="1">SUMIF(Investments_Monthly!$D:$F,Investments_Monthly!$D$22,Investments_Monthly!J:J)</f>
        <v>0</v>
      </c>
      <c r="G9" s="1">
        <f ca="1">SUMIF(Investments_Monthly!$D:$F,Investments_Monthly!$D$22,Investments_Monthly!K:K)</f>
        <v>0</v>
      </c>
      <c r="H9" s="1">
        <f ca="1">SUMIF(Investments_Monthly!$D:$F,Investments_Monthly!$D$22,Investments_Monthly!L:L)</f>
        <v>0</v>
      </c>
      <c r="I9" s="1">
        <f ca="1">SUMIF(Investments_Monthly!$D:$F,Investments_Monthly!$D$22,Investments_Monthly!M:M)</f>
        <v>0</v>
      </c>
      <c r="J9" s="1">
        <f ca="1">SUMIF(Investments_Monthly!$D:$F,Investments_Monthly!$D$22,Investments_Monthly!N:N)</f>
        <v>0</v>
      </c>
      <c r="K9" s="6">
        <f t="shared" ca="1" si="0"/>
        <v>5966.57</v>
      </c>
      <c r="L9" s="1" t="s">
        <v>42</v>
      </c>
      <c r="M9" s="5">
        <f t="shared" ca="1" si="1"/>
        <v>2.3117487968273665E-2</v>
      </c>
    </row>
    <row r="10" spans="1:13" x14ac:dyDescent="0.3">
      <c r="A10" s="1" t="s">
        <v>66</v>
      </c>
      <c r="B10" s="1">
        <f ca="1">SUM(B2:B9)</f>
        <v>206400.90947921042</v>
      </c>
      <c r="C10" s="1">
        <f ca="1">SUM(C2:C9)</f>
        <v>21806</v>
      </c>
      <c r="D10" s="1">
        <f ca="1">SUM(D2:D9)</f>
        <v>29890.77</v>
      </c>
      <c r="E10" s="1">
        <f t="shared" ref="E10:K10" ca="1" si="2">SUM(E2:E9)</f>
        <v>0</v>
      </c>
      <c r="F10" s="1">
        <f t="shared" ca="1" si="2"/>
        <v>0</v>
      </c>
      <c r="G10" s="1">
        <f t="shared" ca="1" si="2"/>
        <v>0</v>
      </c>
      <c r="H10" s="1">
        <f t="shared" ca="1" si="2"/>
        <v>0</v>
      </c>
      <c r="I10" s="1">
        <f t="shared" ca="1" si="2"/>
        <v>0</v>
      </c>
      <c r="J10" s="1">
        <f t="shared" ca="1" si="2"/>
        <v>0</v>
      </c>
      <c r="K10" s="1">
        <f t="shared" ca="1" si="2"/>
        <v>258097.6794792104</v>
      </c>
      <c r="M10" s="5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9894-DA44-4E95-91EA-1F6ABE4CB587}">
  <dimension ref="A1:O14"/>
  <sheetViews>
    <sheetView workbookViewId="0">
      <selection activeCell="B3" sqref="B3"/>
    </sheetView>
  </sheetViews>
  <sheetFormatPr defaultRowHeight="14.4" x14ac:dyDescent="0.3"/>
  <cols>
    <col min="1" max="1" width="10.33203125" bestFit="1" customWidth="1"/>
    <col min="5" max="5" width="9.77734375" bestFit="1" customWidth="1"/>
    <col min="7" max="7" width="9.5546875" bestFit="1" customWidth="1"/>
  </cols>
  <sheetData>
    <row r="1" spans="1:15" x14ac:dyDescent="0.3">
      <c r="A1" s="14" t="s">
        <v>95</v>
      </c>
      <c r="B1" s="14" t="s">
        <v>85</v>
      </c>
      <c r="C1" s="14" t="s">
        <v>86</v>
      </c>
      <c r="D1" s="14" t="s">
        <v>88</v>
      </c>
      <c r="E1" s="14" t="s">
        <v>89</v>
      </c>
      <c r="F1" s="14" t="s">
        <v>90</v>
      </c>
      <c r="G1" s="14" t="s">
        <v>91</v>
      </c>
      <c r="H1" s="14" t="s">
        <v>92</v>
      </c>
    </row>
    <row r="2" spans="1:15" x14ac:dyDescent="0.3">
      <c r="A2" t="s">
        <v>101</v>
      </c>
      <c r="B2">
        <v>1834</v>
      </c>
      <c r="C2">
        <v>1900</v>
      </c>
      <c r="D2">
        <v>1900</v>
      </c>
      <c r="E2">
        <v>1900</v>
      </c>
      <c r="F2">
        <v>1900</v>
      </c>
      <c r="G2">
        <v>1900</v>
      </c>
      <c r="H2">
        <v>1900</v>
      </c>
      <c r="N2">
        <v>1900</v>
      </c>
    </row>
    <row r="3" spans="1:15" x14ac:dyDescent="0.3">
      <c r="A3" t="s">
        <v>96</v>
      </c>
      <c r="B3">
        <v>-425</v>
      </c>
      <c r="C3">
        <v>-425</v>
      </c>
      <c r="D3">
        <v>-425</v>
      </c>
      <c r="E3">
        <v>-425</v>
      </c>
      <c r="F3">
        <v>-425</v>
      </c>
      <c r="G3">
        <v>-425</v>
      </c>
      <c r="H3">
        <v>-425</v>
      </c>
      <c r="M3" t="s">
        <v>95</v>
      </c>
      <c r="N3">
        <v>800</v>
      </c>
      <c r="O3" s="3">
        <f>N3/$N$2</f>
        <v>0.42105263157894735</v>
      </c>
    </row>
    <row r="4" spans="1:15" x14ac:dyDescent="0.3">
      <c r="A4" t="s">
        <v>97</v>
      </c>
      <c r="B4">
        <v>-35</v>
      </c>
      <c r="C4">
        <v>-25</v>
      </c>
      <c r="D4">
        <v>-25</v>
      </c>
      <c r="E4">
        <v>-25</v>
      </c>
      <c r="F4">
        <v>-25</v>
      </c>
      <c r="G4">
        <v>-25</v>
      </c>
      <c r="H4">
        <v>-25</v>
      </c>
      <c r="M4" t="s">
        <v>103</v>
      </c>
      <c r="N4">
        <v>400</v>
      </c>
      <c r="O4" s="3">
        <f t="shared" ref="O4:O5" si="0">N4/$N$2</f>
        <v>0.21052631578947367</v>
      </c>
    </row>
    <row r="5" spans="1:15" x14ac:dyDescent="0.3">
      <c r="A5" t="s">
        <v>98</v>
      </c>
      <c r="B5">
        <v>-8</v>
      </c>
      <c r="C5">
        <v>-8</v>
      </c>
      <c r="D5">
        <v>-8</v>
      </c>
      <c r="E5">
        <v>-8</v>
      </c>
      <c r="F5">
        <v>-8</v>
      </c>
      <c r="G5">
        <v>-8</v>
      </c>
      <c r="H5">
        <v>-8</v>
      </c>
      <c r="M5" t="s">
        <v>118</v>
      </c>
      <c r="N5">
        <v>700</v>
      </c>
      <c r="O5" s="3">
        <f t="shared" si="0"/>
        <v>0.36842105263157893</v>
      </c>
    </row>
    <row r="6" spans="1:15" x14ac:dyDescent="0.3">
      <c r="A6" t="s">
        <v>99</v>
      </c>
      <c r="B6">
        <v>-12.5</v>
      </c>
      <c r="C6">
        <v>-12.5</v>
      </c>
      <c r="D6">
        <v>-12.5</v>
      </c>
      <c r="E6">
        <v>-12.5</v>
      </c>
      <c r="F6">
        <v>-12.5</v>
      </c>
      <c r="G6">
        <v>-12.5</v>
      </c>
      <c r="H6">
        <v>-12.5</v>
      </c>
      <c r="O6" s="3">
        <f>SUM(O3:O5)</f>
        <v>1</v>
      </c>
    </row>
    <row r="7" spans="1:15" x14ac:dyDescent="0.3">
      <c r="A7" t="s">
        <v>100</v>
      </c>
      <c r="B7">
        <v>-15</v>
      </c>
      <c r="C7">
        <v>-15</v>
      </c>
      <c r="D7">
        <v>-15</v>
      </c>
      <c r="E7">
        <v>-15</v>
      </c>
      <c r="F7">
        <v>-15</v>
      </c>
      <c r="G7">
        <v>-15</v>
      </c>
      <c r="H7">
        <v>-15</v>
      </c>
    </row>
    <row r="8" spans="1:15" x14ac:dyDescent="0.3">
      <c r="A8" t="s">
        <v>102</v>
      </c>
      <c r="B8">
        <v>-60</v>
      </c>
      <c r="C8">
        <v>-60</v>
      </c>
      <c r="D8">
        <v>-60</v>
      </c>
      <c r="E8">
        <v>-60</v>
      </c>
      <c r="F8">
        <v>-60</v>
      </c>
      <c r="G8">
        <v>-60</v>
      </c>
      <c r="H8">
        <v>-60</v>
      </c>
    </row>
    <row r="9" spans="1:15" x14ac:dyDescent="0.3">
      <c r="A9" t="s">
        <v>106</v>
      </c>
      <c r="B9">
        <v>-54</v>
      </c>
      <c r="C9">
        <v>-65</v>
      </c>
      <c r="D9">
        <v>-65</v>
      </c>
      <c r="E9">
        <v>-65</v>
      </c>
      <c r="F9">
        <v>-65</v>
      </c>
      <c r="G9">
        <v>-65</v>
      </c>
      <c r="H9">
        <v>-65</v>
      </c>
    </row>
    <row r="10" spans="1:15" x14ac:dyDescent="0.3">
      <c r="A10" t="s">
        <v>104</v>
      </c>
      <c r="B10">
        <v>-142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5" x14ac:dyDescent="0.3">
      <c r="A1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5" x14ac:dyDescent="0.3">
      <c r="A12" t="s">
        <v>103</v>
      </c>
      <c r="B12">
        <v>-15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5" x14ac:dyDescent="0.3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5" x14ac:dyDescent="0.3">
      <c r="A14" s="15" t="s">
        <v>80</v>
      </c>
      <c r="B14" s="15">
        <f>SUM(B2:B13)</f>
        <v>1067.5</v>
      </c>
      <c r="C14" s="15">
        <f t="shared" ref="B14:H14" si="1">SUM(C2:C12)</f>
        <v>1289.5</v>
      </c>
      <c r="D14" s="15">
        <f t="shared" si="1"/>
        <v>1289.5</v>
      </c>
      <c r="E14" s="15">
        <f t="shared" si="1"/>
        <v>1289.5</v>
      </c>
      <c r="F14" s="15">
        <f t="shared" si="1"/>
        <v>1289.5</v>
      </c>
      <c r="G14" s="15">
        <f t="shared" si="1"/>
        <v>1289.5</v>
      </c>
      <c r="H14" s="15">
        <f t="shared" si="1"/>
        <v>1289.5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6B63-7CEC-4026-91FE-14D6E572FF1E}">
  <dimension ref="A1:N29"/>
  <sheetViews>
    <sheetView tabSelected="1" topLeftCell="A5" workbookViewId="0">
      <selection activeCell="B25" sqref="B25"/>
    </sheetView>
  </sheetViews>
  <sheetFormatPr defaultRowHeight="14.4" x14ac:dyDescent="0.3"/>
  <cols>
    <col min="1" max="1" width="22.5546875" bestFit="1" customWidth="1"/>
    <col min="2" max="2" width="12" bestFit="1" customWidth="1"/>
    <col min="3" max="3" width="9.6640625" bestFit="1" customWidth="1"/>
    <col min="4" max="4" width="9.88671875" bestFit="1" customWidth="1"/>
    <col min="5" max="5" width="10.109375" bestFit="1" customWidth="1"/>
    <col min="6" max="6" width="12" bestFit="1" customWidth="1"/>
    <col min="7" max="7" width="9.6640625" bestFit="1" customWidth="1"/>
    <col min="8" max="8" width="16.77734375" bestFit="1" customWidth="1"/>
    <col min="9" max="9" width="14.109375" bestFit="1" customWidth="1"/>
    <col min="10" max="10" width="9.88671875" bestFit="1" customWidth="1"/>
    <col min="13" max="13" width="12" bestFit="1" customWidth="1"/>
    <col min="14" max="14" width="11.21875" bestFit="1" customWidth="1"/>
    <col min="16" max="16" width="9.77734375" bestFit="1" customWidth="1"/>
    <col min="18" max="18" width="9.5546875" bestFit="1" customWidth="1"/>
  </cols>
  <sheetData>
    <row r="1" spans="1:14" x14ac:dyDescent="0.3">
      <c r="A1" s="11" t="s">
        <v>76</v>
      </c>
      <c r="B1" s="11" t="s">
        <v>72</v>
      </c>
      <c r="C1" s="11" t="s">
        <v>93</v>
      </c>
      <c r="D1" s="12" t="s">
        <v>84</v>
      </c>
      <c r="E1" s="12" t="s">
        <v>85</v>
      </c>
      <c r="F1" s="12" t="s">
        <v>86</v>
      </c>
      <c r="G1" s="12" t="s">
        <v>88</v>
      </c>
      <c r="H1" s="12" t="s">
        <v>89</v>
      </c>
      <c r="I1" s="12" t="s">
        <v>90</v>
      </c>
      <c r="J1" s="12" t="s">
        <v>91</v>
      </c>
      <c r="K1" s="12" t="s">
        <v>92</v>
      </c>
      <c r="L1" s="12" t="s">
        <v>87</v>
      </c>
      <c r="M1" s="11" t="s">
        <v>76</v>
      </c>
      <c r="N1" s="13" t="s">
        <v>94</v>
      </c>
    </row>
    <row r="2" spans="1:14" x14ac:dyDescent="0.3">
      <c r="A2" s="1" t="s">
        <v>77</v>
      </c>
      <c r="B2" s="1">
        <f ca="1">SUMIF(Investments_Monthly!D:F,Investments_Monthly!D19,Investments_Monthly!F:F)</f>
        <v>25119.78</v>
      </c>
      <c r="C2" s="5">
        <f ca="1">B2/$B$10</f>
        <v>0.12544528751382472</v>
      </c>
      <c r="D2" s="1">
        <f ca="1">SUMIF(Investments_Monthly!$D:$F,Investments_Monthly!$D$19,Investments_Monthly!G:G)</f>
        <v>0</v>
      </c>
      <c r="E2" s="1">
        <f ca="1">SUMIF(Investments_Monthly!$D:$F,Investments_Monthly!$D$19,Investments_Monthly!H:H)</f>
        <v>1330</v>
      </c>
      <c r="F2" s="1">
        <f ca="1">SUMIF(Investments_Monthly!$D:$F,Investments_Monthly!$D$19,Investments_Monthly!I:I)</f>
        <v>0</v>
      </c>
      <c r="G2" s="1">
        <f ca="1">SUMIF(Investments_Monthly!$D:$F,Investments_Monthly!$D$19,Investments_Monthly!J:J)</f>
        <v>0</v>
      </c>
      <c r="H2" s="1">
        <f ca="1">SUMIF(Investments_Monthly!$D:$F,Investments_Monthly!$D$19,Investments_Monthly!K:K)</f>
        <v>0</v>
      </c>
      <c r="I2" s="1">
        <f ca="1">SUMIF(Investments_Monthly!$D:$F,Investments_Monthly!$D$19,Investments_Monthly!L:L)</f>
        <v>0</v>
      </c>
      <c r="J2" s="1">
        <f ca="1">SUMIF(Investments_Monthly!$D:$F,Investments_Monthly!$D$19,Investments_Monthly!M:M)</f>
        <v>0</v>
      </c>
      <c r="K2" s="1">
        <f ca="1">SUMIF(Investments_Monthly!$D:$F,Investments_Monthly!$D$19,Investments_Monthly!N:N)</f>
        <v>0</v>
      </c>
      <c r="L2" s="6">
        <f t="shared" ref="L2:L9" ca="1" si="0">SUM(D2:K2)+B2</f>
        <v>26449.78</v>
      </c>
      <c r="M2" s="1" t="s">
        <v>77</v>
      </c>
      <c r="N2" s="5">
        <f t="shared" ref="N2:N9" ca="1" si="1">L2/$L$10</f>
        <v>0.10705883526049272</v>
      </c>
    </row>
    <row r="3" spans="1:14" x14ac:dyDescent="0.3">
      <c r="A3" s="1" t="s">
        <v>78</v>
      </c>
      <c r="B3" s="1">
        <f ca="1">SUMIF(Investments_Monthly!D:F,Investments_Monthly!D23,Investments_Monthly!F:F)</f>
        <v>7243.58</v>
      </c>
      <c r="C3" s="5">
        <f t="shared" ref="C3:C9" ca="1" si="2">B3/$B$10</f>
        <v>3.617360405741573E-2</v>
      </c>
      <c r="D3" s="1">
        <f ca="1">SUMIF(Investments_Monthly!$D:$F,Investments_Monthly!$D$23,Investments_Monthly!G:G)</f>
        <v>8396</v>
      </c>
      <c r="E3" s="1">
        <f ca="1">SUMIF(Investments_Monthly!$D:$F,Investments_Monthly!$D$23,Investments_Monthly!H:H)</f>
        <v>3087.45</v>
      </c>
      <c r="F3" s="1">
        <f ca="1">SUMIF(Investments_Monthly!$D:$F,Investments_Monthly!$D$23,Investments_Monthly!I:I)</f>
        <v>0</v>
      </c>
      <c r="G3" s="1">
        <f ca="1">SUMIF(Investments_Monthly!$D:$F,Investments_Monthly!$D$23,Investments_Monthly!J:J)</f>
        <v>0</v>
      </c>
      <c r="H3" s="1">
        <f ca="1">SUMIF(Investments_Monthly!$D:$F,Investments_Monthly!$D$23,Investments_Monthly!K:K)</f>
        <v>0</v>
      </c>
      <c r="I3" s="1">
        <f ca="1">SUMIF(Investments_Monthly!$D:$F,Investments_Monthly!$D$23,Investments_Monthly!L:L)</f>
        <v>0</v>
      </c>
      <c r="J3" s="1">
        <f ca="1">SUMIF(Investments_Monthly!$D:$F,Investments_Monthly!$D$23,Investments_Monthly!M:M)</f>
        <v>0</v>
      </c>
      <c r="K3" s="1">
        <f ca="1">SUMIF(Investments_Monthly!$D:$F,Investments_Monthly!$D$23,Investments_Monthly!N:N)</f>
        <v>0</v>
      </c>
      <c r="L3" s="6">
        <f t="shared" ca="1" si="0"/>
        <v>18727.03</v>
      </c>
      <c r="M3" s="1" t="s">
        <v>78</v>
      </c>
      <c r="N3" s="5">
        <f t="shared" ca="1" si="1"/>
        <v>7.5800026302234078E-2</v>
      </c>
    </row>
    <row r="4" spans="1:14" x14ac:dyDescent="0.3">
      <c r="A4" s="1" t="s">
        <v>79</v>
      </c>
      <c r="B4" s="1">
        <f ca="1">SUMIF(Investments_Monthly!D:F,Investments_Monthly!D28,Investments_Monthly!F:F)</f>
        <v>17487.020631710398</v>
      </c>
      <c r="C4" s="5">
        <f t="shared" ca="1" si="2"/>
        <v>8.732816652475045E-2</v>
      </c>
      <c r="D4" s="1">
        <f ca="1">SUMIF(Investments_Monthly!$D:$F,Investments_Monthly!$D$28,Investments_Monthly!G:G)</f>
        <v>5000</v>
      </c>
      <c r="E4" s="1">
        <f ca="1">SUMIF(Investments_Monthly!$D:$F,Investments_Monthly!$D$28,Investments_Monthly!H:H)</f>
        <v>0</v>
      </c>
      <c r="F4" s="1">
        <f ca="1">SUMIF(Investments_Monthly!$D:$F,Investments_Monthly!$D$28,Investments_Monthly!I:I)</f>
        <v>0</v>
      </c>
      <c r="G4" s="1">
        <f ca="1">SUMIF(Investments_Monthly!$D:$F,Investments_Monthly!$D$28,Investments_Monthly!J:J)</f>
        <v>0</v>
      </c>
      <c r="H4" s="1">
        <f ca="1">SUMIF(Investments_Monthly!$D:$F,Investments_Monthly!$D$28,Investments_Monthly!K:K)</f>
        <v>0</v>
      </c>
      <c r="I4" s="1">
        <f ca="1">SUMIF(Investments_Monthly!$D:$F,Investments_Monthly!$D$28,Investments_Monthly!L:L)</f>
        <v>0</v>
      </c>
      <c r="J4" s="1">
        <f ca="1">SUMIF(Investments_Monthly!$D:$F,Investments_Monthly!$D$28,Investments_Monthly!M:M)</f>
        <v>0</v>
      </c>
      <c r="K4" s="1">
        <f ca="1">SUMIF(Investments_Monthly!$D:$F,Investments_Monthly!$D$28,Investments_Monthly!N:N)</f>
        <v>0</v>
      </c>
      <c r="L4" s="6">
        <f t="shared" ca="1" si="0"/>
        <v>22487.020631710398</v>
      </c>
      <c r="M4" s="1" t="s">
        <v>79</v>
      </c>
      <c r="N4" s="5">
        <f t="shared" ca="1" si="1"/>
        <v>9.1019064707138761E-2</v>
      </c>
    </row>
    <row r="5" spans="1:14" x14ac:dyDescent="0.3">
      <c r="A5" s="1" t="s">
        <v>81</v>
      </c>
      <c r="B5" s="1">
        <f ca="1">SUMIF(Investments_Monthly!D:F,Investments_Monthly!D35,Investments_Monthly!F:F)</f>
        <v>145390.526912</v>
      </c>
      <c r="C5" s="5">
        <f t="shared" ca="1" si="2"/>
        <v>0.72606354236630699</v>
      </c>
      <c r="D5" s="1">
        <f ca="1">SUMIF(Investments_Monthly!$D:$F,Investments_Monthly!$D$35,Investments_Monthly!G:G)</f>
        <v>7000</v>
      </c>
      <c r="E5" s="1">
        <f ca="1">SUMIF(Investments_Monthly!$D:$F,Investments_Monthly!$D$35,Investments_Monthly!H:H)</f>
        <v>8000</v>
      </c>
      <c r="F5" s="1">
        <f ca="1">SUMIF(Investments_Monthly!$D:$F,Investments_Monthly!$D$35,Investments_Monthly!I:I)</f>
        <v>0</v>
      </c>
      <c r="G5" s="1">
        <f ca="1">SUMIF(Investments_Monthly!$D:$F,Investments_Monthly!$D$35,Investments_Monthly!J:J)</f>
        <v>0</v>
      </c>
      <c r="H5" s="1">
        <f ca="1">SUMIF(Investments_Monthly!$D:$F,Investments_Monthly!$D$35,Investments_Monthly!K:K)</f>
        <v>0</v>
      </c>
      <c r="I5" s="1">
        <f ca="1">SUMIF(Investments_Monthly!$D:$F,Investments_Monthly!$D$35,Investments_Monthly!L:L)</f>
        <v>0</v>
      </c>
      <c r="J5" s="1">
        <f ca="1">SUMIF(Investments_Monthly!$D:$F,Investments_Monthly!$D$35,Investments_Monthly!M:M)</f>
        <v>0</v>
      </c>
      <c r="K5" s="1">
        <f ca="1">SUMIF(Investments_Monthly!$D:$F,Investments_Monthly!$D$35,Investments_Monthly!N:N)</f>
        <v>0</v>
      </c>
      <c r="L5" s="6">
        <f t="shared" ca="1" si="0"/>
        <v>160390.526912</v>
      </c>
      <c r="M5" s="1" t="s">
        <v>81</v>
      </c>
      <c r="N5" s="5">
        <f t="shared" ca="1" si="1"/>
        <v>0.64920097626579254</v>
      </c>
    </row>
    <row r="6" spans="1:14" x14ac:dyDescent="0.3">
      <c r="A6" s="1" t="s">
        <v>124</v>
      </c>
      <c r="B6" s="1">
        <f ca="1">SUMIF(Investments_Monthly!D:F,Investments_Monthly!#REF!,Investments_Monthly!F:F)</f>
        <v>0</v>
      </c>
      <c r="C6" s="5">
        <f t="shared" ca="1" si="2"/>
        <v>0</v>
      </c>
      <c r="D6" s="1">
        <f ca="1">SUMIF(Investments_Monthly!$D:$F,Investments_Monthly!$D$41,Investments_Monthly!G:G)</f>
        <v>0</v>
      </c>
      <c r="E6" s="1">
        <f ca="1">SUMIF(Investments_Monthly!$D:$F,Investments_Monthly!$D$41,Investments_Monthly!H:H)</f>
        <v>2000</v>
      </c>
      <c r="F6" s="1">
        <f ca="1">SUMIF(Investments_Monthly!$D:$F,Investments_Monthly!$D$41,Investments_Monthly!I:I)</f>
        <v>0</v>
      </c>
      <c r="G6" s="1">
        <f ca="1">SUMIF(Investments_Monthly!$D:$F,Investments_Monthly!$D$41,Investments_Monthly!J:J)</f>
        <v>0</v>
      </c>
      <c r="H6" s="1">
        <f ca="1">SUMIF(Investments_Monthly!$D:$F,Investments_Monthly!$D$41,Investments_Monthly!K:K)</f>
        <v>0</v>
      </c>
      <c r="I6" s="1">
        <f ca="1">SUMIF(Investments_Monthly!$D:$F,Investments_Monthly!$D$41,Investments_Monthly!L:L)</f>
        <v>0</v>
      </c>
      <c r="J6" s="1">
        <f ca="1">SUMIF(Investments_Monthly!$D:$F,Investments_Monthly!$D$41,Investments_Monthly!M:M)</f>
        <v>0</v>
      </c>
      <c r="K6" s="1">
        <f ca="1">SUMIF(Investments_Monthly!$D:$F,Investments_Monthly!$D$41,Investments_Monthly!N:N)</f>
        <v>0</v>
      </c>
      <c r="L6" s="6">
        <f t="shared" ca="1" si="0"/>
        <v>2000</v>
      </c>
      <c r="M6" s="1" t="s">
        <v>124</v>
      </c>
      <c r="N6" s="5">
        <f t="shared" ca="1" si="1"/>
        <v>8.0952533639593767E-3</v>
      </c>
    </row>
    <row r="7" spans="1:14" x14ac:dyDescent="0.3">
      <c r="A7" s="1" t="s">
        <v>112</v>
      </c>
      <c r="B7" s="1">
        <f ca="1">SUMIF(Investments_Monthly!D:F,Investments_Monthly!D27,Investments_Monthly!F:F)</f>
        <v>0</v>
      </c>
      <c r="C7" s="5">
        <f t="shared" ca="1" si="2"/>
        <v>0</v>
      </c>
      <c r="D7" s="1">
        <f ca="1">SUMIF(Investments_Monthly!$D:$F,Investments_Monthly!$D$27,Investments_Monthly!G:G)</f>
        <v>0</v>
      </c>
      <c r="E7" s="1">
        <f ca="1">SUMIF(Investments_Monthly!$D:$F,Investments_Monthly!$D$27,Investments_Monthly!H:H)</f>
        <v>10000</v>
      </c>
      <c r="F7" s="1">
        <f ca="1">SUMIF(Investments_Monthly!$D:$F,Investments_Monthly!$D$27,Investments_Monthly!I:I)</f>
        <v>0</v>
      </c>
      <c r="G7" s="1">
        <f ca="1">SUMIF(Investments_Monthly!$D:$F,Investments_Monthly!$D$27,Investments_Monthly!J:J)</f>
        <v>0</v>
      </c>
      <c r="H7" s="1">
        <f ca="1">SUMIF(Investments_Monthly!$D:$F,Investments_Monthly!$D$27,Investments_Monthly!K:K)</f>
        <v>0</v>
      </c>
      <c r="I7" s="1">
        <f ca="1">SUMIF(Investments_Monthly!$D:$F,Investments_Monthly!$D$27,Investments_Monthly!L:L)</f>
        <v>0</v>
      </c>
      <c r="J7" s="1">
        <f ca="1">SUMIF(Investments_Monthly!$D:$F,Investments_Monthly!$D$27,Investments_Monthly!M:M)</f>
        <v>0</v>
      </c>
      <c r="K7" s="1">
        <f ca="1">SUMIF(Investments_Monthly!$D:$F,Investments_Monthly!$D$27,Investments_Monthly!N:N)</f>
        <v>0</v>
      </c>
      <c r="L7" s="6">
        <f t="shared" ca="1" si="0"/>
        <v>10000</v>
      </c>
      <c r="M7" s="1" t="s">
        <v>112</v>
      </c>
      <c r="N7" s="5">
        <f t="shared" ca="1" si="1"/>
        <v>4.0476266819796887E-2</v>
      </c>
    </row>
    <row r="8" spans="1:14" x14ac:dyDescent="0.3">
      <c r="A8" s="1" t="s">
        <v>123</v>
      </c>
      <c r="B8" s="1">
        <f ca="1">SUMIF(Investments_Monthly!D:F,Investments_Monthly!D43,Investments_Monthly!F:F)</f>
        <v>5004</v>
      </c>
      <c r="C8" s="5">
        <f t="shared" ca="1" si="2"/>
        <v>2.4989399537702118E-2</v>
      </c>
      <c r="D8" s="1">
        <f ca="1">SUMIF(Investments_Monthly!$D:$F,Investments_Monthly!$D$43,Investments_Monthly!G:G)</f>
        <v>0</v>
      </c>
      <c r="E8" s="1">
        <f ca="1">SUMIF(Investments_Monthly!$D:$F,Investments_Monthly!$D$43,Investments_Monthly!H:H)</f>
        <v>2000</v>
      </c>
      <c r="F8" s="1">
        <f ca="1">SUMIF(Investments_Monthly!$D:$F,Investments_Monthly!$D$43,Investments_Monthly!I:I)</f>
        <v>0</v>
      </c>
      <c r="G8" s="1">
        <f ca="1">SUMIF(Investments_Monthly!$D:$F,Investments_Monthly!$D$43,Investments_Monthly!J:J)</f>
        <v>0</v>
      </c>
      <c r="H8" s="1">
        <f ca="1">SUMIF(Investments_Monthly!$D:$F,Investments_Monthly!$D$43,Investments_Monthly!K:K)</f>
        <v>0</v>
      </c>
      <c r="I8" s="1">
        <f ca="1">SUMIF(Investments_Monthly!$D:$F,Investments_Monthly!$D$43,Investments_Monthly!L:L)</f>
        <v>0</v>
      </c>
      <c r="J8" s="1">
        <f ca="1">SUMIF(Investments_Monthly!$D:$F,Investments_Monthly!$D$43,Investments_Monthly!M:M)</f>
        <v>0</v>
      </c>
      <c r="K8" s="1">
        <f ca="1">SUMIF(Investments_Monthly!$D:$F,Investments_Monthly!$D$43,Investments_Monthly!N:N)</f>
        <v>0</v>
      </c>
      <c r="L8" s="6">
        <f t="shared" ca="1" si="0"/>
        <v>7004</v>
      </c>
      <c r="M8" s="1" t="s">
        <v>80</v>
      </c>
      <c r="N8" s="5">
        <f t="shared" ca="1" si="1"/>
        <v>2.8349577280585739E-2</v>
      </c>
    </row>
    <row r="9" spans="1:14" x14ac:dyDescent="0.3">
      <c r="A9" s="1" t="s">
        <v>130</v>
      </c>
      <c r="B9" s="1">
        <f ca="1">SUMIF(Investments_Monthly!D:F,Investments_Monthly!D22,Investments_Monthly!F:F)</f>
        <v>1083.25</v>
      </c>
      <c r="C9" s="5">
        <f t="shared" ca="1" si="2"/>
        <v>5.4096257092757435E-3</v>
      </c>
      <c r="D9" s="1">
        <f ca="1">SUMIF(Investments_Monthly!$D:$F,Investments_Monthly!$D$22,Investments_Monthly!G:G)</f>
        <v>1410</v>
      </c>
      <c r="E9" s="1">
        <f ca="1">SUMIF(Investments_Monthly!$D:$F,Investments_Monthly!$D$22,Investments_Monthly!H:H)</f>
        <v>3473.3199999999997</v>
      </c>
      <c r="F9" s="1">
        <f ca="1">SUMIF(Investments_Monthly!$D:$F,Investments_Monthly!$D$22,Investments_Monthly!I:I)</f>
        <v>0</v>
      </c>
      <c r="G9" s="1">
        <f ca="1">SUMIF(Investments_Monthly!$D:$F,Investments_Monthly!$D$22,Investments_Monthly!J:J)</f>
        <v>0</v>
      </c>
      <c r="H9" s="1">
        <f ca="1">SUMIF(Investments_Monthly!$D:$F,Investments_Monthly!$D$22,Investments_Monthly!K:K)</f>
        <v>0</v>
      </c>
      <c r="I9" s="1">
        <f ca="1">SUMIF(Investments_Monthly!$D:$F,Investments_Monthly!$D$22,Investments_Monthly!L:L)</f>
        <v>0</v>
      </c>
      <c r="J9" s="1">
        <f ca="1">SUMIF(Investments_Monthly!$D:$F,Investments_Monthly!$D$22,Investments_Monthly!M:M)</f>
        <v>0</v>
      </c>
      <c r="K9" s="1">
        <f ca="1">SUMIF(Investments_Monthly!$D:$F,Investments_Monthly!$D$22,Investments_Monthly!N:N)</f>
        <v>0</v>
      </c>
      <c r="L9" s="6">
        <f t="shared" ca="1" si="0"/>
        <v>5966.57</v>
      </c>
      <c r="M9" s="1" t="s">
        <v>42</v>
      </c>
      <c r="N9" s="5">
        <f t="shared" ca="1" si="1"/>
        <v>2.4150447931899549E-2</v>
      </c>
    </row>
    <row r="10" spans="1:14" x14ac:dyDescent="0.3">
      <c r="A10" s="1" t="s">
        <v>66</v>
      </c>
      <c r="B10" s="1">
        <f ca="1">SUM(B2:B8)</f>
        <v>200244.9075437104</v>
      </c>
      <c r="C10" s="5"/>
      <c r="D10" s="8"/>
      <c r="E10" s="8"/>
      <c r="F10" s="8"/>
      <c r="G10" s="8"/>
      <c r="H10" s="8"/>
      <c r="I10" s="8"/>
      <c r="J10" s="8"/>
      <c r="K10" s="8"/>
      <c r="L10" s="6">
        <f ca="1">SUM(L2:L8)</f>
        <v>247058.35754371039</v>
      </c>
      <c r="M10" s="1"/>
      <c r="N10" s="5"/>
    </row>
    <row r="12" spans="1:14" x14ac:dyDescent="0.3">
      <c r="A12" s="10" t="s">
        <v>107</v>
      </c>
      <c r="B12" s="10">
        <v>60000</v>
      </c>
      <c r="C12" s="10" t="s">
        <v>117</v>
      </c>
      <c r="D12" s="10" t="s">
        <v>115</v>
      </c>
      <c r="E12" s="10" t="s">
        <v>116</v>
      </c>
      <c r="F12" s="10" t="s">
        <v>121</v>
      </c>
      <c r="G12" s="10" t="s">
        <v>117</v>
      </c>
      <c r="H12" s="10" t="s">
        <v>128</v>
      </c>
      <c r="I12" s="10" t="s">
        <v>127</v>
      </c>
      <c r="J12" s="10" t="s">
        <v>115</v>
      </c>
    </row>
    <row r="13" spans="1:14" x14ac:dyDescent="0.3">
      <c r="A13" t="s">
        <v>108</v>
      </c>
      <c r="B13">
        <v>18000</v>
      </c>
      <c r="C13" s="16">
        <f>B13/$B$12</f>
        <v>0.3</v>
      </c>
      <c r="D13" t="s">
        <v>113</v>
      </c>
      <c r="E13" s="17">
        <f>SUM(C13:C15)</f>
        <v>0.54166666666666663</v>
      </c>
      <c r="F13" s="18">
        <f ca="1">L2+(B13*12)</f>
        <v>242449.78</v>
      </c>
      <c r="G13" s="16">
        <f t="shared" ref="G13:G20" ca="1" si="3">F13/$F$21</f>
        <v>0.25385860255026743</v>
      </c>
      <c r="H13" s="18">
        <f ca="1">F13+(F13*0.1)</f>
        <v>266694.75800000003</v>
      </c>
      <c r="I13" s="19">
        <f ca="1">SUM(G13:G15)</f>
        <v>0.62359261317153858</v>
      </c>
      <c r="J13" t="s">
        <v>113</v>
      </c>
    </row>
    <row r="14" spans="1:14" x14ac:dyDescent="0.3">
      <c r="A14" t="s">
        <v>109</v>
      </c>
      <c r="B14">
        <v>6500</v>
      </c>
      <c r="C14" s="16">
        <f t="shared" ref="C14:C20" si="4">B14/$B$12</f>
        <v>0.10833333333333334</v>
      </c>
      <c r="D14" t="s">
        <v>114</v>
      </c>
      <c r="E14" s="17">
        <f>SUM(C17:C18)</f>
        <v>0.13333333333333333</v>
      </c>
      <c r="F14" s="18">
        <f t="shared" ref="F14:F18" ca="1" si="5">L3+(B14*12)</f>
        <v>96727.03</v>
      </c>
      <c r="G14" s="16">
        <f t="shared" ca="1" si="3"/>
        <v>0.10127865929446418</v>
      </c>
      <c r="H14" s="18">
        <f ca="1">F14+(F14*0.1)</f>
        <v>106399.73299999999</v>
      </c>
      <c r="I14" s="19">
        <f ca="1">SUM(G17:G18)</f>
        <v>0.11308209508554259</v>
      </c>
      <c r="J14" t="s">
        <v>114</v>
      </c>
    </row>
    <row r="15" spans="1:14" x14ac:dyDescent="0.3">
      <c r="A15" t="s">
        <v>110</v>
      </c>
      <c r="B15">
        <v>8000</v>
      </c>
      <c r="C15" s="16">
        <f t="shared" si="4"/>
        <v>0.13333333333333333</v>
      </c>
      <c r="D15" t="s">
        <v>75</v>
      </c>
      <c r="E15" s="17">
        <f>C16</f>
        <v>0.22500000000000001</v>
      </c>
      <c r="F15" s="18">
        <f ca="1">L5+(B15*12)</f>
        <v>256390.526912</v>
      </c>
      <c r="G15" s="16">
        <f t="shared" ca="1" si="3"/>
        <v>0.26845535132680698</v>
      </c>
      <c r="H15" s="18">
        <f ca="1">F15+(F15*0.1)</f>
        <v>282029.57960320002</v>
      </c>
      <c r="I15" s="19">
        <f ca="1">G16</f>
        <v>0.17695672590589853</v>
      </c>
      <c r="J15" t="s">
        <v>75</v>
      </c>
    </row>
    <row r="16" spans="1:14" x14ac:dyDescent="0.3">
      <c r="A16" t="s">
        <v>111</v>
      </c>
      <c r="B16">
        <v>13500</v>
      </c>
      <c r="C16" s="16">
        <f t="shared" si="4"/>
        <v>0.22500000000000001</v>
      </c>
      <c r="D16" t="s">
        <v>48</v>
      </c>
      <c r="E16" s="17">
        <f>C19</f>
        <v>8.3333333333333329E-2</v>
      </c>
      <c r="F16" s="18">
        <f ca="1">L8+(B16*12)</f>
        <v>169004</v>
      </c>
      <c r="G16" s="16">
        <f t="shared" ca="1" si="3"/>
        <v>0.17695672590589853</v>
      </c>
      <c r="H16" s="18">
        <f ca="1">F16+(F16*0.06)</f>
        <v>179144.24</v>
      </c>
      <c r="I16" s="19">
        <f ca="1">G19</f>
        <v>8.6368565837020281E-2</v>
      </c>
      <c r="J16" t="s">
        <v>48</v>
      </c>
    </row>
    <row r="17" spans="1:10" x14ac:dyDescent="0.3">
      <c r="A17" t="s">
        <v>124</v>
      </c>
      <c r="B17">
        <v>2000</v>
      </c>
      <c r="C17" s="16">
        <f t="shared" si="4"/>
        <v>3.3333333333333333E-2</v>
      </c>
      <c r="D17" t="s">
        <v>42</v>
      </c>
      <c r="E17" s="17">
        <f>C20</f>
        <v>1.6666666666666666E-2</v>
      </c>
      <c r="F17" s="18">
        <f t="shared" ca="1" si="5"/>
        <v>26000</v>
      </c>
      <c r="G17" s="16">
        <f t="shared" ca="1" si="3"/>
        <v>2.7223467335408404E-2</v>
      </c>
      <c r="H17" s="18">
        <f ca="1">F17+(F17*0.05)</f>
        <v>27300</v>
      </c>
      <c r="I17" s="19">
        <f ca="1">G20</f>
        <v>1.8812012750935712E-2</v>
      </c>
      <c r="J17" t="s">
        <v>42</v>
      </c>
    </row>
    <row r="18" spans="1:10" x14ac:dyDescent="0.3">
      <c r="A18" t="s">
        <v>112</v>
      </c>
      <c r="B18">
        <v>6000</v>
      </c>
      <c r="C18" s="16">
        <f t="shared" si="4"/>
        <v>0.1</v>
      </c>
      <c r="F18" s="18">
        <f t="shared" ca="1" si="5"/>
        <v>82000</v>
      </c>
      <c r="G18" s="16">
        <f t="shared" ca="1" si="3"/>
        <v>8.5858627750134198E-2</v>
      </c>
      <c r="H18" s="18">
        <f ca="1">F18+(F18*0.05)</f>
        <v>86100</v>
      </c>
    </row>
    <row r="19" spans="1:10" x14ac:dyDescent="0.3">
      <c r="A19" t="s">
        <v>48</v>
      </c>
      <c r="B19">
        <v>5000</v>
      </c>
      <c r="C19" s="16">
        <f t="shared" si="4"/>
        <v>8.3333333333333329E-2</v>
      </c>
      <c r="F19" s="18">
        <f ca="1">L4+(B19*12)</f>
        <v>82487.020631710402</v>
      </c>
      <c r="G19" s="16">
        <f t="shared" ca="1" si="3"/>
        <v>8.6368565837020281E-2</v>
      </c>
      <c r="H19" s="18">
        <f ca="1">F19+(F19*0.02)</f>
        <v>84136.761044344603</v>
      </c>
    </row>
    <row r="20" spans="1:10" x14ac:dyDescent="0.3">
      <c r="A20" t="s">
        <v>131</v>
      </c>
      <c r="B20">
        <v>1000</v>
      </c>
      <c r="C20" s="16">
        <f t="shared" si="4"/>
        <v>1.6666666666666666E-2</v>
      </c>
      <c r="F20" s="18">
        <f ca="1">L9+(B20*12)</f>
        <v>17966.57</v>
      </c>
      <c r="G20" s="16">
        <f t="shared" ca="1" si="3"/>
        <v>1.8812012750935712E-2</v>
      </c>
      <c r="H20" s="18">
        <f ca="1">F20+(F20*0.02)</f>
        <v>18325.901399999999</v>
      </c>
    </row>
    <row r="21" spans="1:10" x14ac:dyDescent="0.3">
      <c r="A21" t="s">
        <v>66</v>
      </c>
      <c r="C21" s="17">
        <f>SUM(C13:C20)</f>
        <v>1</v>
      </c>
      <c r="F21" s="18">
        <f ca="1">SUM(F13:F19)</f>
        <v>955058.35754371039</v>
      </c>
      <c r="H21" s="18">
        <f ca="1">SUM(H13:H19)</f>
        <v>1031805.0716475446</v>
      </c>
    </row>
    <row r="24" spans="1:10" x14ac:dyDescent="0.3">
      <c r="A24" s="10" t="s">
        <v>129</v>
      </c>
      <c r="B24" s="10" t="s">
        <v>84</v>
      </c>
      <c r="C24" s="10" t="s">
        <v>85</v>
      </c>
      <c r="D24" s="10" t="s">
        <v>86</v>
      </c>
      <c r="E24" s="10" t="s">
        <v>88</v>
      </c>
      <c r="F24" s="10" t="s">
        <v>89</v>
      </c>
      <c r="G24" s="10" t="s">
        <v>90</v>
      </c>
      <c r="H24" s="10" t="s">
        <v>91</v>
      </c>
      <c r="I24" s="10" t="s">
        <v>92</v>
      </c>
    </row>
    <row r="25" spans="1:10" x14ac:dyDescent="0.3">
      <c r="A25" t="s">
        <v>107</v>
      </c>
      <c r="B25">
        <v>72351</v>
      </c>
      <c r="C25">
        <v>80000</v>
      </c>
      <c r="D25">
        <v>80000</v>
      </c>
      <c r="E25">
        <v>80000</v>
      </c>
      <c r="F25">
        <v>80000</v>
      </c>
      <c r="G25">
        <v>80000</v>
      </c>
      <c r="H25">
        <v>80000</v>
      </c>
      <c r="I25">
        <v>80000</v>
      </c>
    </row>
    <row r="26" spans="1:10" x14ac:dyDescent="0.3">
      <c r="A26" t="s">
        <v>119</v>
      </c>
      <c r="B26">
        <v>-16880</v>
      </c>
      <c r="C26">
        <v>-10550</v>
      </c>
      <c r="D26">
        <v>-10550</v>
      </c>
      <c r="E26">
        <v>-10550</v>
      </c>
      <c r="F26">
        <v>-10550</v>
      </c>
      <c r="G26">
        <v>-10550</v>
      </c>
      <c r="H26">
        <v>0</v>
      </c>
      <c r="I26">
        <v>0</v>
      </c>
    </row>
    <row r="27" spans="1:10" x14ac:dyDescent="0.3">
      <c r="A27" t="s">
        <v>120</v>
      </c>
      <c r="B27">
        <v>-8747</v>
      </c>
      <c r="C27">
        <v>-8500</v>
      </c>
      <c r="D27">
        <v>-8500</v>
      </c>
      <c r="E27">
        <v>-8500</v>
      </c>
      <c r="F27">
        <v>-8500</v>
      </c>
      <c r="G27">
        <v>-8500</v>
      </c>
      <c r="H27">
        <v>-8500</v>
      </c>
      <c r="I27">
        <v>-8500</v>
      </c>
    </row>
    <row r="28" spans="1:10" x14ac:dyDescent="0.3">
      <c r="A28" t="s">
        <v>144</v>
      </c>
      <c r="B28">
        <v>-18000</v>
      </c>
    </row>
    <row r="29" spans="1:10" x14ac:dyDescent="0.3">
      <c r="A29" t="s">
        <v>80</v>
      </c>
      <c r="B29">
        <f>SUM(B25:B28)</f>
        <v>28724</v>
      </c>
      <c r="C29">
        <f t="shared" ref="C29:I29" si="6">SUM(C25:C27)</f>
        <v>60950</v>
      </c>
      <c r="D29">
        <f t="shared" si="6"/>
        <v>60950</v>
      </c>
      <c r="E29">
        <f t="shared" si="6"/>
        <v>60950</v>
      </c>
      <c r="F29">
        <f t="shared" si="6"/>
        <v>60950</v>
      </c>
      <c r="G29">
        <f t="shared" si="6"/>
        <v>60950</v>
      </c>
      <c r="H29">
        <f t="shared" si="6"/>
        <v>71500</v>
      </c>
      <c r="I29">
        <f t="shared" si="6"/>
        <v>71500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912B-4BFC-442A-83B2-0311F93A098C}">
  <dimension ref="A1:I42"/>
  <sheetViews>
    <sheetView workbookViewId="0">
      <selection activeCell="D3" sqref="D3"/>
    </sheetView>
  </sheetViews>
  <sheetFormatPr defaultRowHeight="14.4" x14ac:dyDescent="0.3"/>
  <cols>
    <col min="1" max="1" width="28.88671875" style="23" bestFit="1" customWidth="1"/>
    <col min="2" max="2" width="14.109375" style="23" bestFit="1" customWidth="1"/>
    <col min="3" max="3" width="10.33203125" style="22" bestFit="1" customWidth="1"/>
    <col min="4" max="4" width="11.6640625" style="22" bestFit="1" customWidth="1"/>
    <col min="5" max="5" width="8.88671875" style="23"/>
    <col min="6" max="7" width="14.5546875" style="20" bestFit="1" customWidth="1"/>
    <col min="8" max="8" width="14.21875" style="20" bestFit="1" customWidth="1"/>
    <col min="9" max="9" width="8.88671875" style="21"/>
    <col min="10" max="16384" width="8.88671875" style="20"/>
  </cols>
  <sheetData>
    <row r="1" spans="1:4" x14ac:dyDescent="0.3">
      <c r="A1" s="25" t="s">
        <v>138</v>
      </c>
      <c r="B1" s="25" t="s">
        <v>143</v>
      </c>
      <c r="C1" s="26" t="s">
        <v>66</v>
      </c>
    </row>
    <row r="2" spans="1:4" x14ac:dyDescent="0.3">
      <c r="A2" s="23" t="s">
        <v>30</v>
      </c>
      <c r="B2" s="24">
        <v>1.38E-2</v>
      </c>
      <c r="C2" s="22">
        <v>3549.78</v>
      </c>
      <c r="D2" s="24"/>
    </row>
    <row r="3" spans="1:4" x14ac:dyDescent="0.3">
      <c r="A3" s="23" t="s">
        <v>83</v>
      </c>
      <c r="B3" s="24">
        <v>8.0000000000000004E-4</v>
      </c>
      <c r="C3" s="22">
        <v>202</v>
      </c>
      <c r="D3" s="24"/>
    </row>
    <row r="4" spans="1:4" x14ac:dyDescent="0.3">
      <c r="A4" s="23" t="s">
        <v>139</v>
      </c>
      <c r="B4" s="24">
        <v>1.9E-3</v>
      </c>
      <c r="C4" s="22">
        <v>489</v>
      </c>
      <c r="D4" s="24"/>
    </row>
    <row r="5" spans="1:4" x14ac:dyDescent="0.3">
      <c r="A5" s="23" t="s">
        <v>14</v>
      </c>
      <c r="B5" s="24">
        <v>3.5799999999999998E-2</v>
      </c>
      <c r="C5" s="22">
        <v>9250.7999999999993</v>
      </c>
      <c r="D5" s="24"/>
    </row>
    <row r="6" spans="1:4" x14ac:dyDescent="0.3">
      <c r="A6" s="23" t="s">
        <v>26</v>
      </c>
      <c r="B6" s="24">
        <v>1.6000000000000001E-3</v>
      </c>
      <c r="C6" s="22">
        <v>402.9</v>
      </c>
      <c r="D6" s="24"/>
    </row>
    <row r="7" spans="1:4" x14ac:dyDescent="0.3">
      <c r="A7" s="23" t="s">
        <v>48</v>
      </c>
      <c r="B7" s="24">
        <v>8.7099999999999997E-2</v>
      </c>
      <c r="C7" s="22">
        <v>22487.020629999999</v>
      </c>
      <c r="D7" s="24"/>
    </row>
    <row r="8" spans="1:4" x14ac:dyDescent="0.3">
      <c r="A8" s="23" t="s">
        <v>75</v>
      </c>
      <c r="B8" s="24">
        <v>2.7099999999999999E-2</v>
      </c>
      <c r="C8" s="22">
        <v>7004</v>
      </c>
      <c r="D8" s="24"/>
    </row>
    <row r="9" spans="1:4" x14ac:dyDescent="0.3">
      <c r="A9" s="23" t="s">
        <v>140</v>
      </c>
      <c r="B9" s="24">
        <v>9.5999999999999992E-3</v>
      </c>
      <c r="C9" s="22">
        <v>2470</v>
      </c>
      <c r="D9" s="24"/>
    </row>
    <row r="10" spans="1:4" x14ac:dyDescent="0.3">
      <c r="A10" s="23" t="s">
        <v>35</v>
      </c>
      <c r="B10" s="24">
        <v>1.6000000000000001E-3</v>
      </c>
      <c r="C10" s="22">
        <v>401</v>
      </c>
      <c r="D10" s="24"/>
    </row>
    <row r="11" spans="1:4" x14ac:dyDescent="0.3">
      <c r="A11" s="23" t="s">
        <v>8</v>
      </c>
      <c r="B11" s="24">
        <v>5.3E-3</v>
      </c>
      <c r="C11" s="22">
        <v>1374</v>
      </c>
      <c r="D11" s="24"/>
    </row>
    <row r="12" spans="1:4" x14ac:dyDescent="0.3">
      <c r="A12" s="23" t="s">
        <v>11</v>
      </c>
      <c r="B12" s="24">
        <v>1.6999999999999999E-3</v>
      </c>
      <c r="C12" s="22">
        <v>437.5</v>
      </c>
      <c r="D12" s="24"/>
    </row>
    <row r="13" spans="1:4" x14ac:dyDescent="0.3">
      <c r="A13" s="23" t="s">
        <v>135</v>
      </c>
      <c r="B13" s="24">
        <v>5.1999999999999998E-3</v>
      </c>
      <c r="C13" s="22">
        <v>1330</v>
      </c>
      <c r="D13" s="24"/>
    </row>
    <row r="14" spans="1:4" x14ac:dyDescent="0.3">
      <c r="A14" s="23" t="s">
        <v>42</v>
      </c>
      <c r="B14" s="24">
        <v>2.3099999999999999E-2</v>
      </c>
      <c r="C14" s="22">
        <v>5966.57</v>
      </c>
      <c r="D14" s="24"/>
    </row>
    <row r="15" spans="1:4" x14ac:dyDescent="0.3">
      <c r="A15" s="23" t="s">
        <v>47</v>
      </c>
      <c r="B15" s="24">
        <v>7.2599999999999998E-2</v>
      </c>
      <c r="C15" s="22">
        <v>18727.03</v>
      </c>
      <c r="D15" s="24"/>
    </row>
    <row r="16" spans="1:4" x14ac:dyDescent="0.3">
      <c r="A16" s="23" t="s">
        <v>63</v>
      </c>
      <c r="B16" s="24">
        <v>0.64880000000000004</v>
      </c>
      <c r="C16" s="22">
        <v>167463.2788</v>
      </c>
      <c r="D16" s="24"/>
    </row>
    <row r="17" spans="1:9" x14ac:dyDescent="0.3">
      <c r="A17" s="23" t="s">
        <v>24</v>
      </c>
      <c r="B17" s="24">
        <v>1.9E-3</v>
      </c>
      <c r="C17" s="22">
        <v>492</v>
      </c>
      <c r="D17" s="24"/>
    </row>
    <row r="18" spans="1:9" x14ac:dyDescent="0.3">
      <c r="A18" s="23" t="s">
        <v>141</v>
      </c>
      <c r="B18" s="24">
        <v>6.7000000000000002E-3</v>
      </c>
      <c r="C18" s="22">
        <v>1728.2</v>
      </c>
      <c r="D18" s="24"/>
    </row>
    <row r="19" spans="1:9" x14ac:dyDescent="0.3">
      <c r="A19" s="23" t="s">
        <v>142</v>
      </c>
      <c r="B19" s="24">
        <v>8.3000000000000001E-3</v>
      </c>
      <c r="C19" s="22">
        <v>2135</v>
      </c>
      <c r="D19" s="24"/>
    </row>
    <row r="20" spans="1:9" x14ac:dyDescent="0.3">
      <c r="A20" s="23" t="s">
        <v>40</v>
      </c>
      <c r="B20" s="24">
        <v>5.1000000000000004E-3</v>
      </c>
      <c r="C20" s="22">
        <v>1312.1</v>
      </c>
      <c r="D20" s="24"/>
    </row>
    <row r="21" spans="1:9" x14ac:dyDescent="0.3">
      <c r="A21" s="23" t="s">
        <v>16</v>
      </c>
      <c r="B21" s="24">
        <v>2E-3</v>
      </c>
      <c r="C21" s="22">
        <v>512.5</v>
      </c>
    </row>
    <row r="22" spans="1:9" x14ac:dyDescent="0.3">
      <c r="A22" s="23" t="s">
        <v>38</v>
      </c>
      <c r="B22" s="24">
        <v>1.4E-3</v>
      </c>
      <c r="C22" s="22">
        <v>363</v>
      </c>
      <c r="I22" s="20"/>
    </row>
    <row r="23" spans="1:9" x14ac:dyDescent="0.3">
      <c r="A23" s="23" t="s">
        <v>137</v>
      </c>
      <c r="B23" s="24">
        <v>3.8699999999999998E-2</v>
      </c>
      <c r="C23" s="22">
        <v>10000</v>
      </c>
      <c r="I23" s="20"/>
    </row>
    <row r="24" spans="1:9" x14ac:dyDescent="0.3">
      <c r="I24" s="20"/>
    </row>
    <row r="25" spans="1:9" x14ac:dyDescent="0.3">
      <c r="I25" s="20"/>
    </row>
    <row r="26" spans="1:9" x14ac:dyDescent="0.3">
      <c r="I26" s="20"/>
    </row>
    <row r="27" spans="1:9" x14ac:dyDescent="0.3">
      <c r="I27" s="20"/>
    </row>
    <row r="28" spans="1:9" x14ac:dyDescent="0.3">
      <c r="I28" s="20"/>
    </row>
    <row r="29" spans="1:9" x14ac:dyDescent="0.3">
      <c r="I29" s="20"/>
    </row>
    <row r="30" spans="1:9" x14ac:dyDescent="0.3">
      <c r="I30" s="20"/>
    </row>
    <row r="31" spans="1:9" x14ac:dyDescent="0.3">
      <c r="I31" s="20"/>
    </row>
    <row r="32" spans="1:9" x14ac:dyDescent="0.3">
      <c r="I32" s="20"/>
    </row>
    <row r="33" spans="9:9" x14ac:dyDescent="0.3">
      <c r="I33" s="20"/>
    </row>
    <row r="34" spans="9:9" x14ac:dyDescent="0.3">
      <c r="I34" s="20"/>
    </row>
    <row r="35" spans="9:9" x14ac:dyDescent="0.3">
      <c r="I35" s="20"/>
    </row>
    <row r="36" spans="9:9" x14ac:dyDescent="0.3">
      <c r="I36" s="20"/>
    </row>
    <row r="37" spans="9:9" x14ac:dyDescent="0.3">
      <c r="I37" s="20"/>
    </row>
    <row r="38" spans="9:9" x14ac:dyDescent="0.3">
      <c r="I38" s="20"/>
    </row>
    <row r="39" spans="9:9" x14ac:dyDescent="0.3">
      <c r="I39" s="20"/>
    </row>
    <row r="40" spans="9:9" x14ac:dyDescent="0.3">
      <c r="I40" s="20"/>
    </row>
    <row r="41" spans="9:9" x14ac:dyDescent="0.3">
      <c r="I41" s="20"/>
    </row>
    <row r="42" spans="9:9" x14ac:dyDescent="0.3">
      <c r="I4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Investments_Monthly</vt:lpstr>
      <vt:lpstr>Total investments </vt:lpstr>
      <vt:lpstr>Expenses</vt:lpstr>
      <vt:lpstr>Distribution</vt:lpstr>
      <vt:lpstr>Shares_Quantity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</dc:creator>
  <cp:lastModifiedBy>saura</cp:lastModifiedBy>
  <dcterms:created xsi:type="dcterms:W3CDTF">2022-03-14T22:48:49Z</dcterms:created>
  <dcterms:modified xsi:type="dcterms:W3CDTF">2022-06-28T22:55:14Z</dcterms:modified>
</cp:coreProperties>
</file>